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ashboard" sheetId="2" state="visible" r:id="rId2"/>
    <sheet xmlns:r="http://schemas.openxmlformats.org/officeDocument/2006/relationships" name="Transactions" sheetId="3" state="visible" r:id="rId3"/>
    <sheet xmlns:r="http://schemas.openxmlformats.org/officeDocument/2006/relationships" name="Items" sheetId="4" state="visible" r:id="rId4"/>
    <sheet xmlns:r="http://schemas.openxmlformats.org/officeDocument/2006/relationships" name="Calculations" sheetId="5" state="visible" r:id="rId5"/>
    <sheet xmlns:r="http://schemas.openxmlformats.org/officeDocument/2006/relationships" name="Reorder Check" sheetId="6" state="visible" r:id="rId6"/>
    <sheet xmlns:r="http://schemas.openxmlformats.org/officeDocument/2006/relationships" name="Lists" sheetId="7" state="visible" r:id="rId7"/>
  </sheets>
  <definedNames>
    <definedName name="CoverDays">Lists!$G$5</definedName>
    <definedName name="_xlnm.Print_Area" localSheetId="1">'Dashboard'!$A$1:$S$39</definedName>
    <definedName name="_xlnm.Print_Area" localSheetId="5">'Reorder Check'!$A$1:$D$15</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gt;=10000000]&quot;₹&quot;##\,##\,##\,##0;[&gt;=100000]&quot;₹&quot;##\,##\,##0;&quot;₹&quot;##,##0"/>
    <numFmt numFmtId="167" formatCode="0.0"/>
  </numFmts>
  <fonts count="15">
    <font>
      <name val="Calibri"/>
      <family val="2"/>
      <color theme="1"/>
      <sz val="11"/>
      <scheme val="minor"/>
    </font>
    <font>
      <name val="Calibri"/>
      <b val="1"/>
      <color rgb="00FFFFFF"/>
      <sz val="18"/>
    </font>
    <font>
      <name val="Calibri"/>
      <b val="1"/>
      <i val="1"/>
      <color rgb="001B4332"/>
      <sz val="11"/>
    </font>
    <font>
      <name val="Calibri"/>
      <b val="1"/>
      <color rgb="00FFFFFF"/>
      <sz val="12"/>
    </font>
    <font>
      <name val="Calibri"/>
      <b val="1"/>
      <color rgb="001F2933"/>
      <sz val="10"/>
    </font>
    <font>
      <name val="Calibri"/>
      <color rgb="001F2933"/>
      <sz val="10"/>
    </font>
    <font>
      <name val="Calibri"/>
      <b val="1"/>
      <color rgb="00FFFFFF"/>
      <sz val="16"/>
    </font>
    <font>
      <name val="Calibri"/>
      <i val="1"/>
      <color rgb="001B4332"/>
      <sz val="10"/>
    </font>
    <font>
      <name val="Calibri"/>
      <b val="1"/>
      <color rgb="00FFFFFF"/>
      <sz val="10"/>
    </font>
    <font>
      <name val="Calibri"/>
      <b val="1"/>
      <color rgb="001B5E3B"/>
      <sz val="12"/>
    </font>
    <font>
      <name val="Calibri"/>
      <b val="1"/>
      <color rgb="001F2933"/>
      <sz val="11"/>
    </font>
    <font>
      <name val="Calibri"/>
      <b val="1"/>
      <color rgb="001F2933"/>
      <sz val="12"/>
    </font>
    <font>
      <name val="Calibri"/>
      <i val="1"/>
      <color rgb="005C4A1F"/>
      <sz val="9"/>
    </font>
    <font>
      <name val="Calibri"/>
      <b val="1"/>
      <color rgb="00FFFFFF"/>
      <sz val="20"/>
    </font>
    <font>
      <name val="Calibri"/>
      <b val="1"/>
      <color rgb="001B5E3B"/>
      <sz val="18"/>
    </font>
  </fonts>
  <fills count="8">
    <fill>
      <patternFill/>
    </fill>
    <fill>
      <patternFill patternType="gray125"/>
    </fill>
    <fill>
      <patternFill patternType="solid">
        <fgColor rgb="00217346"/>
      </patternFill>
    </fill>
    <fill>
      <patternFill patternType="solid">
        <fgColor rgb="00E7F6EE"/>
      </patternFill>
    </fill>
    <fill>
      <patternFill patternType="solid">
        <fgColor rgb="001B5E3B"/>
      </patternFill>
    </fill>
    <fill>
      <patternFill patternType="solid">
        <fgColor rgb="00FFF4D6"/>
      </patternFill>
    </fill>
    <fill>
      <patternFill patternType="solid">
        <fgColor rgb="00E2EFDA"/>
      </patternFill>
    </fill>
    <fill>
      <patternFill patternType="solid">
        <fgColor rgb="00FFFFFF"/>
      </patternFill>
    </fill>
  </fills>
  <borders count="3">
    <border>
      <left/>
      <right/>
      <top/>
      <bottom/>
      <diagonal/>
    </border>
    <border>
      <left style="thin">
        <color rgb="00C5DDD0"/>
      </left>
      <right style="thin">
        <color rgb="00C5DDD0"/>
      </right>
      <top style="thin">
        <color rgb="00C5DDD0"/>
      </top>
      <bottom style="thin">
        <color rgb="00C5DDD0"/>
      </bottom>
    </border>
    <border>
      <left style="medium">
        <color rgb="00FFFFFF"/>
      </left>
      <right style="medium">
        <color rgb="00FFFFFF"/>
      </right>
    </border>
  </borders>
  <cellStyleXfs count="1">
    <xf numFmtId="0" fontId="0" fillId="0" borderId="0"/>
  </cellStyleXfs>
  <cellXfs count="43">
    <xf numFmtId="0" fontId="0" fillId="0" borderId="0" pivotButton="0" quotePrefix="0" xfId="0"/>
    <xf numFmtId="0" fontId="1" fillId="2" borderId="0" applyAlignment="1" pivotButton="0" quotePrefix="0" xfId="0">
      <alignment horizontal="left" vertical="center" wrapText="1"/>
    </xf>
    <xf numFmtId="0" fontId="2" fillId="3" borderId="0" pivotButton="0" quotePrefix="0" xfId="0"/>
    <xf numFmtId="0" fontId="3" fillId="4" borderId="0" pivotButton="0" quotePrefix="0" xfId="0"/>
    <xf numFmtId="0" fontId="4" fillId="0" borderId="1" applyAlignment="1" pivotButton="0" quotePrefix="0" xfId="0">
      <alignment horizontal="left" vertical="top" wrapText="1"/>
    </xf>
    <xf numFmtId="0" fontId="5" fillId="0" borderId="1" applyAlignment="1" pivotButton="0" quotePrefix="0" xfId="0">
      <alignment horizontal="left" vertical="top" wrapText="1"/>
    </xf>
    <xf numFmtId="0" fontId="4" fillId="5" borderId="1" applyAlignment="1" pivotButton="0" quotePrefix="0" xfId="0">
      <alignment horizontal="left" vertical="top" wrapText="1"/>
    </xf>
    <xf numFmtId="0" fontId="4" fillId="6" borderId="1" applyAlignment="1" pivotButton="0" quotePrefix="0" xfId="0">
      <alignment horizontal="left" vertical="top" wrapText="1"/>
    </xf>
    <xf numFmtId="0" fontId="13" fillId="2" borderId="0" applyAlignment="1" pivotButton="0" quotePrefix="0" xfId="0">
      <alignment horizontal="center" vertical="center" wrapText="1"/>
    </xf>
    <xf numFmtId="0" fontId="7" fillId="3" borderId="0" applyAlignment="1" pivotButton="0" quotePrefix="0" xfId="0">
      <alignment horizontal="center" vertical="center" wrapText="1"/>
    </xf>
    <xf numFmtId="0" fontId="8" fillId="4" borderId="2" applyAlignment="1" pivotButton="0" quotePrefix="0" xfId="0">
      <alignment horizontal="center" vertical="center" wrapText="1"/>
    </xf>
    <xf numFmtId="0" fontId="0" fillId="0" borderId="2" pivotButton="0" quotePrefix="0" xfId="0"/>
    <xf numFmtId="3" fontId="14" fillId="3" borderId="2" applyAlignment="1" pivotButton="0" quotePrefix="0" xfId="0">
      <alignment horizontal="center" vertical="center" wrapText="1"/>
    </xf>
    <xf numFmtId="0" fontId="0" fillId="3" borderId="2" pivotButton="0" quotePrefix="0" xfId="0"/>
    <xf numFmtId="166" fontId="14" fillId="3" borderId="2" applyAlignment="1" pivotButton="0" quotePrefix="0" xfId="0">
      <alignment horizontal="center" vertical="center" wrapText="1"/>
    </xf>
    <xf numFmtId="167" fontId="14" fillId="3" borderId="2" applyAlignment="1" pivotButton="0" quotePrefix="0" xfId="0">
      <alignment horizontal="center" vertical="center" wrapText="1"/>
    </xf>
    <xf numFmtId="0" fontId="6" fillId="2" borderId="0" applyAlignment="1" pivotButton="0" quotePrefix="0" xfId="0">
      <alignment horizontal="left" vertical="center" wrapText="1"/>
    </xf>
    <xf numFmtId="0" fontId="7" fillId="3" borderId="0" applyAlignment="1" pivotButton="0" quotePrefix="0" xfId="0">
      <alignment horizontal="left" vertical="center" wrapText="1"/>
    </xf>
    <xf numFmtId="0" fontId="8" fillId="4" borderId="1" applyAlignment="1" pivotButton="0" quotePrefix="0" xfId="0">
      <alignment horizontal="center" vertical="center" wrapText="1"/>
    </xf>
    <xf numFmtId="165" fontId="5" fillId="5" borderId="1" applyProtection="1" pivotButton="0" quotePrefix="0" xfId="0">
      <protection locked="0" hidden="0"/>
    </xf>
    <xf numFmtId="0" fontId="5" fillId="5" borderId="1" applyProtection="1" pivotButton="0" quotePrefix="0" xfId="0">
      <protection locked="0" hidden="0"/>
    </xf>
    <xf numFmtId="3" fontId="5" fillId="5" borderId="1" applyProtection="1" pivotButton="0" quotePrefix="0" xfId="0">
      <protection locked="0" hidden="0"/>
    </xf>
    <xf numFmtId="0" fontId="5" fillId="6" borderId="1" pivotButton="0" quotePrefix="0" xfId="0"/>
    <xf numFmtId="165" fontId="0" fillId="0" borderId="0" applyProtection="1" pivotButton="0" quotePrefix="0" xfId="0">
      <protection locked="0" hidden="0"/>
    </xf>
    <xf numFmtId="0" fontId="0" fillId="0" borderId="0" applyProtection="1" pivotButton="0" quotePrefix="0" xfId="0">
      <protection locked="0" hidden="0"/>
    </xf>
    <xf numFmtId="3" fontId="0" fillId="0" borderId="0" applyProtection="1" pivotButton="0" quotePrefix="0" xfId="0">
      <protection locked="0" hidden="0"/>
    </xf>
    <xf numFmtId="166" fontId="5" fillId="5" borderId="1" applyProtection="1" pivotButton="0" quotePrefix="0" xfId="0">
      <protection locked="0" hidden="0"/>
    </xf>
    <xf numFmtId="3" fontId="5" fillId="6" borderId="1" pivotButton="0" quotePrefix="0" xfId="0"/>
    <xf numFmtId="166" fontId="5" fillId="6" borderId="1" pivotButton="0" quotePrefix="0" xfId="0"/>
    <xf numFmtId="166" fontId="0" fillId="0" borderId="0" applyProtection="1" pivotButton="0" quotePrefix="0" xfId="0">
      <protection locked="0" hidden="0"/>
    </xf>
    <xf numFmtId="0" fontId="9" fillId="0" borderId="0" pivotButton="0" quotePrefix="0" xfId="0"/>
    <xf numFmtId="0" fontId="4" fillId="7" borderId="1" pivotButton="0" quotePrefix="0" xfId="0"/>
    <xf numFmtId="0" fontId="4" fillId="3" borderId="1" pivotButton="0" quotePrefix="0" xfId="0"/>
    <xf numFmtId="3" fontId="4" fillId="3" borderId="1" pivotButton="0" quotePrefix="0" xfId="0"/>
    <xf numFmtId="166" fontId="4" fillId="3" borderId="1" pivotButton="0" quotePrefix="0" xfId="0"/>
    <xf numFmtId="0" fontId="10" fillId="0" borderId="1" pivotButton="0" quotePrefix="0" xfId="0"/>
    <xf numFmtId="0" fontId="11" fillId="5" borderId="1" applyProtection="1" pivotButton="0" quotePrefix="0" xfId="0">
      <protection locked="0" hidden="0"/>
    </xf>
    <xf numFmtId="0" fontId="12" fillId="0" borderId="0" pivotButton="0" quotePrefix="0" xfId="0"/>
    <xf numFmtId="0" fontId="5" fillId="0" borderId="1" pivotButton="0" quotePrefix="0" xfId="0"/>
    <xf numFmtId="0" fontId="8" fillId="4" borderId="0" applyAlignment="1" pivotButton="0" quotePrefix="0" xfId="0">
      <alignment horizontal="center" vertical="center" wrapText="1"/>
    </xf>
    <xf numFmtId="0" fontId="8" fillId="4" borderId="0" pivotButton="0" quotePrefix="0" xfId="0"/>
    <xf numFmtId="0" fontId="0" fillId="0" borderId="1" pivotButton="0" quotePrefix="0" xfId="0"/>
    <xf numFmtId="3" fontId="0" fillId="5" borderId="1" applyProtection="1" pivotButton="0" quotePrefix="0" xfId="0">
      <protection locked="0" hidden="0"/>
    </xf>
  </cellXfs>
  <cellStyles count="1">
    <cellStyle name="Normal" xfId="0" builtinId="0" hidden="0"/>
  </cellStyles>
  <dxfs count="1">
    <dxf>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Stock value by category</a:t>
            </a:r>
          </a:p>
        </rich>
      </tx>
    </title>
    <plotArea>
      <barChart>
        <barDir val="col"/>
        <grouping val="clustered"/>
        <ser>
          <idx val="0"/>
          <order val="0"/>
          <tx>
            <strRef>
              <f>'Calculations'!C5</f>
            </strRef>
          </tx>
          <spPr>
            <a:solidFill xmlns:a="http://schemas.openxmlformats.org/drawingml/2006/main">
              <a:srgbClr val="217346"/>
            </a:solidFill>
            <a:ln xmlns:a="http://schemas.openxmlformats.org/drawingml/2006/main">
              <a:solidFill>
                <a:srgbClr val="217346"/>
              </a:solidFill>
              <a:prstDash val="solid"/>
            </a:ln>
          </spPr>
          <cat>
            <numRef>
              <f>'Calculations'!$A$6:$A$10</f>
            </numRef>
          </cat>
          <val>
            <numRef>
              <f>'Calculations'!$C$6:$C$10</f>
            </numRef>
          </val>
        </ser>
        <gapWidth val="8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quot;₹&quot;#,##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Items to reorder by warehouse</a:t>
            </a:r>
          </a:p>
        </rich>
      </tx>
    </title>
    <plotArea>
      <barChart>
        <barDir val="bar"/>
        <grouping val="clustered"/>
        <ser>
          <idx val="0"/>
          <order val="0"/>
          <tx>
            <strRef>
              <f>'Calculations'!D15</f>
            </strRef>
          </tx>
          <spPr>
            <a:solidFill xmlns:a="http://schemas.openxmlformats.org/drawingml/2006/main">
              <a:srgbClr val="217346"/>
            </a:solidFill>
            <a:ln xmlns:a="http://schemas.openxmlformats.org/drawingml/2006/main">
              <a:solidFill>
                <a:srgbClr val="217346"/>
              </a:solidFill>
              <a:prstDash val="solid"/>
            </a:ln>
          </spPr>
          <cat>
            <numRef>
              <f>'Calculations'!$A$16:$A$21</f>
            </numRef>
          </cat>
          <val>
            <numRef>
              <f>'Calculations'!$D$16:$D$21</f>
            </numRef>
          </val>
        </ser>
        <gapWidth val="8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style val="10"/>
  <chart>
    <title>
      <tx>
        <rich>
          <a:bodyPr xmlns:a="http://schemas.openxmlformats.org/drawingml/2006/main"/>
          <a:p xmlns:a="http://schemas.openxmlformats.org/drawingml/2006/main">
            <a:pPr>
              <a:defRPr/>
            </a:pPr>
            <a:r>
              <a:t>Purchase value by supplier</a:t>
            </a:r>
          </a:p>
        </rich>
      </tx>
    </title>
    <plotArea>
      <doughnutChart>
        <varyColors val="1"/>
        <ser>
          <idx val="0"/>
          <order val="0"/>
          <tx>
            <strRef>
              <f>'Calculations'!C26</f>
            </strRef>
          </tx>
          <spPr>
            <a:ln xmlns:a="http://schemas.openxmlformats.org/drawingml/2006/main">
              <a:prstDash val="solid"/>
            </a:ln>
          </spPr>
          <dPt>
            <idx val="0"/>
            <spPr>
              <a:solidFill xmlns:a="http://schemas.openxmlformats.org/drawingml/2006/main">
                <a:srgbClr val="217346"/>
              </a:solidFill>
              <a:ln xmlns:a="http://schemas.openxmlformats.org/drawingml/2006/main">
                <a:prstDash val="solid"/>
              </a:ln>
            </spPr>
          </dPt>
          <dPt>
            <idx val="1"/>
            <spPr>
              <a:solidFill xmlns:a="http://schemas.openxmlformats.org/drawingml/2006/main">
                <a:srgbClr val="C9A227"/>
              </a:solidFill>
              <a:ln xmlns:a="http://schemas.openxmlformats.org/drawingml/2006/main">
                <a:prstDash val="solid"/>
              </a:ln>
            </spPr>
          </dPt>
          <dPt>
            <idx val="2"/>
            <spPr>
              <a:solidFill xmlns:a="http://schemas.openxmlformats.org/drawingml/2006/main">
                <a:srgbClr val="2E5C8A"/>
              </a:solidFill>
              <a:ln xmlns:a="http://schemas.openxmlformats.org/drawingml/2006/main">
                <a:prstDash val="solid"/>
              </a:ln>
            </spPr>
          </dPt>
          <dPt>
            <idx val="3"/>
            <spPr>
              <a:solidFill xmlns:a="http://schemas.openxmlformats.org/drawingml/2006/main">
                <a:srgbClr val="C0504D"/>
              </a:solidFill>
              <a:ln xmlns:a="http://schemas.openxmlformats.org/drawingml/2006/main">
                <a:prstDash val="solid"/>
              </a:ln>
            </spPr>
          </dPt>
          <cat>
            <numRef>
              <f>'Calculations'!$A$27:$A$30</f>
            </numRef>
          </cat>
          <val>
            <numRef>
              <f>'Calculations'!$C$27:$C$30</f>
            </numRef>
          </val>
        </ser>
        <dLbls>
          <showLegendKey val="0"/>
          <showVal val="0"/>
          <showCatName val="0"/>
          <showSerName val="0"/>
          <showPercent val="1"/>
          <showLeaderLines val="0"/>
        </dLbls>
        <firstSliceAng val="0"/>
        <holeSize val="55"/>
      </doughnutChart>
    </plotArea>
    <legend>
      <legendPos val="b"/>
    </legend>
    <plotVisOnly val="1"/>
    <dispBlanksAs val="gap"/>
  </chart>
</chartSpace>
</file>

<file path=xl/charts/chart4.xml><?xml version="1.0" encoding="utf-8"?>
<chartSpace xmlns="http://schemas.openxmlformats.org/drawingml/2006/chart">
  <style val="10"/>
  <chart>
    <title>
      <tx>
        <rich>
          <a:bodyPr xmlns:a="http://schemas.openxmlformats.org/drawingml/2006/main"/>
          <a:p xmlns:a="http://schemas.openxmlformats.org/drawingml/2006/main">
            <a:pPr>
              <a:defRPr/>
            </a:pPr>
            <a:r>
              <a:t>Stock value by warehouse</a:t>
            </a:r>
          </a:p>
        </rich>
      </tx>
    </title>
    <plotArea>
      <barChart>
        <barDir val="col"/>
        <grouping val="clustered"/>
        <ser>
          <idx val="0"/>
          <order val="0"/>
          <tx>
            <strRef>
              <f>'Calculations'!C15</f>
            </strRef>
          </tx>
          <spPr>
            <a:solidFill xmlns:a="http://schemas.openxmlformats.org/drawingml/2006/main">
              <a:srgbClr val="217346"/>
            </a:solidFill>
            <a:ln xmlns:a="http://schemas.openxmlformats.org/drawingml/2006/main">
              <a:solidFill>
                <a:srgbClr val="217346"/>
              </a:solidFill>
              <a:prstDash val="solid"/>
            </a:ln>
          </spPr>
          <cat>
            <numRef>
              <f>'Calculations'!$A$16:$A$21</f>
            </numRef>
          </cat>
          <val>
            <numRef>
              <f>'Calculations'!$C$16:$C$21</f>
            </numRef>
          </val>
        </ser>
        <gapWidth val="8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quot;₹&quot;#,##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1</col>
      <colOff>0</colOff>
      <row>7</row>
      <rowOff>0</rowOff>
    </from>
    <ext cx="5976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7</row>
      <rowOff>0</rowOff>
    </from>
    <ext cx="5976000" cy="273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23</row>
      <rowOff>0</rowOff>
    </from>
    <ext cx="5976000" cy="273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10</col>
      <colOff>0</colOff>
      <row>23</row>
      <rowOff>0</rowOff>
    </from>
    <ext cx="5976000" cy="2736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ables/table1.xml><?xml version="1.0" encoding="utf-8"?>
<table xmlns="http://schemas.openxmlformats.org/spreadsheetml/2006/main" id="1" name="Transactions" displayName="Transactions" ref="A4:E76" headerRowCount="1">
  <autoFilter ref="A4:E76"/>
  <tableColumns count="5">
    <tableColumn id="1" name="Column1"/>
    <tableColumn id="2" name="Column2"/>
    <tableColumn id="3" name="Column3"/>
    <tableColumn id="4" name="Column4"/>
    <tableColumn id="5" name="Column5">
      <calculatedColumnFormula>_xlfn.XLOOKUP(Transactions[[#This Row],[SKU]],Items[SKU],Items[Item],"Check SKU")</calculatedColumnFormula>
    </tableColumn>
  </tableColumns>
  <tableStyleInfo name="TableStyleLight9" showRowStripes="1"/>
</table>
</file>

<file path=xl/tables/table2.xml><?xml version="1.0" encoding="utf-8"?>
<table xmlns="http://schemas.openxmlformats.org/spreadsheetml/2006/main" id="2" name="Items" displayName="Items" ref="A4:R34" headerRowCount="1">
  <autoFilter ref="A4:R34"/>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calculatedColumnFormula>SUMIFS(Transactions[Qty],Transactions[SKU],Items[[#This Row],[SKU]],Transactions[Type],"IN")</calculatedColumnFormula>
    </tableColumn>
    <tableColumn id="12" name="Column12">
      <calculatedColumnFormula>SUMIFS(Transactions[Qty],Transactions[SKU],Items[[#This Row],[SKU]],Transactions[Type],"OUT")</calculatedColumnFormula>
    </tableColumn>
    <tableColumn id="13" name="Column13">
      <calculatedColumnFormula>Items[[#This Row],[Opening Stock]]+Items[[#This Row],[Stock In]]-Items[[#This Row],[Stock Out]]</calculatedColumnFormula>
    </tableColumn>
    <tableColumn id="14" name="Column14">
      <calculatedColumnFormula>Items[[#This Row],[Avg Daily Usage]]*Items[[#This Row],[Lead Time Days]]+Items[[#This Row],[Safety Stock]]</calculatedColumnFormula>
    </tableColumn>
    <tableColumn id="15" name="Column15">
      <calculatedColumnFormula>IF(Items[[#This Row],[Closing Stock]]&lt;=Items[[#This Row],[Reorder Level]],"Reorder","OK")</calculatedColumnFormula>
    </tableColumn>
    <tableColumn id="16" name="Column16">
      <calculatedColumnFormula>IF(Items[[#This Row],[Reorder]]="Reorder",Items[[#This Row],[Reorder Level]]+Items[[#This Row],[Avg Daily Usage]]*CoverDays-Items[[#This Row],[Closing Stock]],0)</calculatedColumnFormula>
    </tableColumn>
    <tableColumn id="17" name="Column17">
      <calculatedColumnFormula>Items[[#This Row],[Order Qty]]*Items[[#This Row],[Unit Cost]]</calculatedColumnFormula>
    </tableColumn>
    <tableColumn id="18" name="Column18">
      <calculatedColumnFormula>Items[[#This Row],[Closing Stock]]*Items[[#This Row],[Unit Cost]]</calculatedColumnFormula>
    </tableColumn>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B1:C36"/>
  <sheetViews>
    <sheetView showGridLines="0" tabSelected="1" workbookViewId="0">
      <selection activeCell="A1" sqref="A1"/>
    </sheetView>
  </sheetViews>
  <sheetFormatPr baseColWidth="8" defaultRowHeight="15"/>
  <cols>
    <col width="3" customWidth="1" min="1" max="1"/>
    <col width="26" customWidth="1" min="2" max="2"/>
    <col width="95" customWidth="1" min="3" max="3"/>
  </cols>
  <sheetData>
    <row r="1" ht="36" customHeight="1">
      <c r="B1" s="1" t="inlineStr">
        <is>
          <t>Inventory and Supply Chain Excel Template (Stock Register + Reorder Sheet)</t>
        </is>
      </c>
    </row>
    <row r="2">
      <c r="B2" s="2" t="inlineStr">
        <is>
          <t>All numbers in this workbook are fictional teaching data, not real company figures.</t>
        </is>
      </c>
    </row>
    <row r="4">
      <c r="B4" s="3" t="inlineStr">
        <is>
          <t>What this template is for</t>
        </is>
      </c>
    </row>
    <row r="5" ht="45" customHeight="1">
      <c r="B5" s="4" t="inlineStr">
        <is>
          <t>Purpose</t>
        </is>
      </c>
      <c r="C5" s="5" t="inlineStr">
        <is>
          <t>Keep an item master with opening stock, record every IN and OUT movement, and let the template calculate closing stock, reorder level, which items to reorder, how much to order and the purchase value by supplier.</t>
        </is>
      </c>
    </row>
    <row r="6" ht="18" customHeight="1">
      <c r="B6" s="4" t="inlineStr">
        <is>
          <t>Made by</t>
        </is>
      </c>
      <c r="C6" s="5" t="inlineStr">
        <is>
          <t>Ravindra Bagale, Excel &amp; Data Analytics trainer. Free template from ravindrabagale.com.</t>
        </is>
      </c>
    </row>
    <row r="8">
      <c r="B8" s="3" t="inlineStr">
        <is>
          <t>Sheets in this workbook</t>
        </is>
      </c>
    </row>
    <row r="9" ht="18" customHeight="1">
      <c r="B9" s="4" t="inlineStr">
        <is>
          <t>Dashboard</t>
        </is>
      </c>
      <c r="C9" s="5" t="inlineStr">
        <is>
          <t>Six KPI cards and four charts.</t>
        </is>
      </c>
    </row>
    <row r="10" ht="18" customHeight="1">
      <c r="B10" s="4" t="inlineStr">
        <is>
          <t>Transactions</t>
        </is>
      </c>
      <c r="C10" s="5" t="inlineStr">
        <is>
          <t>Input table Transactions: every IN and OUT movement.</t>
        </is>
      </c>
    </row>
    <row r="11" ht="30" customHeight="1">
      <c r="B11" s="4" t="inlineStr">
        <is>
          <t>Items</t>
        </is>
      </c>
      <c r="C11" s="5" t="inlineStr">
        <is>
          <t>Input table Items (item master). Stock In, Stock Out, Closing Stock, Reorder Level, Reorder, Order Qty, Order Value and Stock Value are formulas. Red rows need reordering.</t>
        </is>
      </c>
    </row>
    <row r="12" ht="18" customHeight="1">
      <c r="B12" s="4" t="inlineStr">
        <is>
          <t>Calculations</t>
        </is>
      </c>
      <c r="C12" s="5" t="inlineStr">
        <is>
          <t>Category, warehouse and supplier purchase plan.</t>
        </is>
      </c>
    </row>
    <row r="13" ht="18" customHeight="1">
      <c r="B13" s="4" t="inlineStr">
        <is>
          <t>Reorder Check</t>
        </is>
      </c>
      <c r="C13" s="5" t="inlineStr">
        <is>
          <t>Pick a SKU to see its reorder card.</t>
        </is>
      </c>
    </row>
    <row r="14" ht="18" customHeight="1">
      <c r="B14" s="4" t="inlineStr">
        <is>
          <t>Lists</t>
        </is>
      </c>
      <c r="C14" s="5" t="inlineStr">
        <is>
          <t>Drop-down lists and the CoverDays setting.</t>
        </is>
      </c>
    </row>
    <row r="16">
      <c r="B16" s="3" t="inlineStr">
        <is>
          <t>How to fill it (step by step)</t>
        </is>
      </c>
    </row>
    <row r="17" ht="30" customHeight="1">
      <c r="B17" s="4" t="inlineStr">
        <is>
          <t>Step 1</t>
        </is>
      </c>
      <c r="C17" s="5" t="inlineStr">
        <is>
          <t>Open Items. Type each item once: SKU, Item, Opening Stock, Avg Daily Usage, Lead Time Days, Safety Stock and Unit Cost.</t>
        </is>
      </c>
    </row>
    <row r="18" ht="18" customHeight="1">
      <c r="B18" s="4" t="inlineStr">
        <is>
          <t>Step 2</t>
        </is>
      </c>
      <c r="C18" s="5" t="inlineStr">
        <is>
          <t>Pick Category, Warehouse and Supplier from the drop-downs.</t>
        </is>
      </c>
    </row>
    <row r="19" ht="18" customHeight="1">
      <c r="B19" s="4" t="inlineStr">
        <is>
          <t>Step 3</t>
        </is>
      </c>
      <c r="C19" s="5" t="inlineStr">
        <is>
          <t>Every day open Transactions and add one row per movement: Date, SKU, Type (IN or OUT) and Qty.</t>
        </is>
      </c>
    </row>
    <row r="20" ht="18" customHeight="1">
      <c r="B20" s="4" t="inlineStr">
        <is>
          <t>Step 4</t>
        </is>
      </c>
      <c r="C20" s="5" t="inlineStr">
        <is>
          <t>Closing Stock and Reorder update by themselves. Red rows on Items need an order.</t>
        </is>
      </c>
    </row>
    <row r="21" ht="18" customHeight="1">
      <c r="B21" s="4" t="inlineStr">
        <is>
          <t>Step 5</t>
        </is>
      </c>
      <c r="C21" s="5" t="inlineStr">
        <is>
          <t>Open Calculations to see the purchase plan per supplier.</t>
        </is>
      </c>
    </row>
    <row r="22" ht="18" customHeight="1">
      <c r="B22" s="4" t="inlineStr">
        <is>
          <t>Step 6</t>
        </is>
      </c>
      <c r="C22" s="5" t="inlineStr">
        <is>
          <t>Open Reorder Check, pick a SKU and print the card for your purchase order.</t>
        </is>
      </c>
    </row>
    <row r="24">
      <c r="B24" s="3" t="inlineStr">
        <is>
          <t>Start fresh with your own data</t>
        </is>
      </c>
    </row>
    <row r="25" ht="30" customHeight="1">
      <c r="B25" s="4" t="inlineStr">
        <is>
          <t>Step 1</t>
        </is>
      </c>
      <c r="C25" s="5" t="inlineStr">
        <is>
          <t>Go to the first input sheet. Click the second sample row, then press Ctrl + Shift + Down Arrow to select down to the last sample row.</t>
        </is>
      </c>
    </row>
    <row r="26" ht="30" customHeight="1">
      <c r="B26" s="4" t="inlineStr">
        <is>
          <t>Step 2</t>
        </is>
      </c>
      <c r="C26" s="5" t="inlineStr">
        <is>
          <t>Right-click the selection and choose Delete &gt; Table Rows. One sample row stays, so the table and its green formula columns stay alive.</t>
        </is>
      </c>
    </row>
    <row r="27" ht="18" customHeight="1">
      <c r="B27" s="4" t="inlineStr">
        <is>
          <t>Step 3</t>
        </is>
      </c>
      <c r="C27" s="5" t="inlineStr">
        <is>
          <t>Type your first real row over the one sample row that is left (yellow cells only).</t>
        </is>
      </c>
    </row>
    <row r="28" ht="30" customHeight="1">
      <c r="B28" s="4" t="inlineStr">
        <is>
          <t>Step 4</t>
        </is>
      </c>
      <c r="C28" s="5" t="inlineStr">
        <is>
          <t>Type your next rows directly under the table. The table grows by itself and the green formula columns fill down automatically.</t>
        </is>
      </c>
    </row>
    <row r="29" ht="30" customHeight="1">
      <c r="B29" s="4" t="inlineStr">
        <is>
          <t>Step 5</t>
        </is>
      </c>
      <c r="C29" s="5" t="inlineStr">
        <is>
          <t>Repeat for every input sheet, then change the lists on the Lists sheet (cities, products, names) to your own values. Drop-downs follow the Lists sheet.</t>
        </is>
      </c>
    </row>
    <row r="30" ht="18" customHeight="1">
      <c r="B30" s="4" t="inlineStr">
        <is>
          <t>Step 6</t>
        </is>
      </c>
      <c r="C30" s="5" t="inlineStr">
        <is>
          <t>Open Dashboard. Cards and charts read the tables, so they now show your data.</t>
        </is>
      </c>
    </row>
    <row r="32">
      <c r="B32" s="3" t="inlineStr">
        <is>
          <t>Colour key and protection</t>
        </is>
      </c>
    </row>
    <row r="33" ht="18" customHeight="1">
      <c r="B33" s="6" t="inlineStr">
        <is>
          <t>Yellow cells</t>
        </is>
      </c>
      <c r="C33" s="5" t="inlineStr">
        <is>
          <t>Inputs. Type here or pick from the drop-down.</t>
        </is>
      </c>
    </row>
    <row r="34" ht="18" customHeight="1">
      <c r="B34" s="7" t="inlineStr">
        <is>
          <t>Green cells</t>
        </is>
      </c>
      <c r="C34" s="5" t="inlineStr">
        <is>
          <t>Formulas. Do not type over them.</t>
        </is>
      </c>
    </row>
    <row r="35" ht="45" customHeight="1">
      <c r="B35" s="4" t="inlineStr">
        <is>
          <t>Protection</t>
        </is>
      </c>
      <c r="C35" s="5" t="inlineStr">
        <is>
          <t>Calculations and Dashboard are protected without a password so formulas are not deleted by mistake. To change them: Review &gt; Unprotect Sheet (no password needed). Input sheets are not protected, so the tables can grow.</t>
        </is>
      </c>
    </row>
    <row r="36" ht="18" customHeight="1">
      <c r="B36" s="4" t="inlineStr">
        <is>
          <t>Guide</t>
        </is>
      </c>
      <c r="C36" s="5" t="inlineStr">
        <is>
          <t>Full guide with formulas: https://ravindrabagale.com/guides/excel-template-inventory-supply-chain.html</t>
        </is>
      </c>
    </row>
  </sheetData>
  <mergeCells count="7">
    <mergeCell ref="B24:C24"/>
    <mergeCell ref="B2:C2"/>
    <mergeCell ref="B16:C16"/>
    <mergeCell ref="B32:C32"/>
    <mergeCell ref="B1:C1"/>
    <mergeCell ref="B8:C8"/>
    <mergeCell ref="B4:C4"/>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B1:S6"/>
  <sheetViews>
    <sheetView showGridLines="0" tabSelected="0" workbookViewId="0">
      <selection activeCell="A1" sqref="A1"/>
    </sheetView>
  </sheetViews>
  <sheetFormatPr baseColWidth="8" defaultRowHeight="15"/>
  <cols>
    <col width="2"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10.5" customWidth="1" min="15" max="15"/>
    <col width="10.5" customWidth="1" min="16" max="16"/>
    <col width="10.5" customWidth="1" min="17" max="17"/>
    <col width="10.5" customWidth="1" min="18" max="18"/>
    <col width="10.5" customWidth="1" min="19" max="19"/>
    <col width="10.5" customWidth="1" min="20" max="20"/>
  </cols>
  <sheetData>
    <row r="1" ht="40" customHeight="1">
      <c r="B1" s="8" t="inlineStr">
        <is>
          <t>Zoya Wholesale Mart: stock, reorder and purchase plan (Sep 2026)</t>
        </is>
      </c>
    </row>
    <row r="2">
      <c r="B2" s="9" t="inlineStr">
        <is>
          <t>All numbers in this workbook are fictional teaching data, not real company figures. Cards and charts are formulas: change the input sheets and they update.</t>
        </is>
      </c>
    </row>
    <row r="4" ht="30" customHeight="1">
      <c r="B4" s="10" t="inlineStr">
        <is>
          <t>SKUs</t>
        </is>
      </c>
      <c r="C4" s="11" t="n"/>
      <c r="D4" s="11" t="n"/>
      <c r="E4" s="10" t="inlineStr">
        <is>
          <t>Stock value</t>
        </is>
      </c>
      <c r="F4" s="11" t="n"/>
      <c r="G4" s="11" t="n"/>
      <c r="H4" s="10" t="inlineStr">
        <is>
          <t>Items to reorder</t>
        </is>
      </c>
      <c r="I4" s="11" t="n"/>
      <c r="J4" s="11" t="n"/>
      <c r="K4" s="10" t="inlineStr">
        <is>
          <t>Purchase needed</t>
        </is>
      </c>
      <c r="L4" s="11" t="n"/>
      <c r="M4" s="11" t="n"/>
      <c r="N4" s="10" t="inlineStr">
        <is>
          <t>Out of stock</t>
        </is>
      </c>
      <c r="O4" s="11" t="n"/>
      <c r="P4" s="11" t="n"/>
      <c r="Q4" s="10" t="inlineStr">
        <is>
          <t>Days of cover</t>
        </is>
      </c>
      <c r="R4" s="11" t="n"/>
      <c r="S4" s="11" t="n"/>
    </row>
    <row r="5" ht="24" customHeight="1">
      <c r="B5" s="12">
        <f>COUNTA(Items[SKU])</f>
        <v/>
      </c>
      <c r="C5" s="13" t="n"/>
      <c r="D5" s="13" t="n"/>
      <c r="E5" s="14">
        <f>SUM(Items[Stock Value])</f>
        <v/>
      </c>
      <c r="F5" s="13" t="n"/>
      <c r="G5" s="13" t="n"/>
      <c r="H5" s="12">
        <f>COUNTIFS(Items[Reorder],"Reorder")</f>
        <v/>
      </c>
      <c r="I5" s="13" t="n"/>
      <c r="J5" s="13" t="n"/>
      <c r="K5" s="14">
        <f>SUM(Items[Order Value])</f>
        <v/>
      </c>
      <c r="L5" s="13" t="n"/>
      <c r="M5" s="13" t="n"/>
      <c r="N5" s="12">
        <f>COUNTIFS(Items[Closing Stock],"&lt;=0")</f>
        <v/>
      </c>
      <c r="O5" s="13" t="n"/>
      <c r="P5" s="13" t="n"/>
      <c r="Q5" s="15">
        <f>IFERROR(SUM(Items[Closing Stock])/SUM(Items[Avg Daily Usage]),0)</f>
        <v/>
      </c>
      <c r="R5" s="13" t="n"/>
      <c r="S5" s="13" t="n"/>
    </row>
    <row r="6" ht="24" customHeight="1">
      <c r="B6" s="13" t="n"/>
      <c r="C6" s="13" t="n"/>
      <c r="D6" s="13" t="n"/>
      <c r="E6" s="13" t="n"/>
      <c r="F6" s="13" t="n"/>
      <c r="G6" s="13" t="n"/>
      <c r="H6" s="13" t="n"/>
      <c r="I6" s="13" t="n"/>
      <c r="J6" s="13" t="n"/>
      <c r="K6" s="13" t="n"/>
      <c r="L6" s="13" t="n"/>
      <c r="M6" s="13" t="n"/>
      <c r="N6" s="13" t="n"/>
      <c r="O6" s="13" t="n"/>
      <c r="P6" s="13" t="n"/>
      <c r="Q6" s="13" t="n"/>
      <c r="R6" s="13" t="n"/>
      <c r="S6" s="13" t="n"/>
    </row>
  </sheetData>
  <sheetProtection selectLockedCells="0" selectUnlockedCells="0" sheet="1" objects="0" insertRows="1" insertHyperlinks="1" autoFilter="1" scenarios="0" formatColumns="1" deleteColumns="1" insertColumns="1" pivotTables="1" deleteRows="1" formatCells="1" formatRows="1" sort="1"/>
  <mergeCells count="14">
    <mergeCell ref="B5:D6"/>
    <mergeCell ref="B2:S2"/>
    <mergeCell ref="K4:M4"/>
    <mergeCell ref="E5:G6"/>
    <mergeCell ref="B4:D4"/>
    <mergeCell ref="H4:J4"/>
    <mergeCell ref="H5:J6"/>
    <mergeCell ref="K5:M6"/>
    <mergeCell ref="Q4:S4"/>
    <mergeCell ref="Q5:S6"/>
    <mergeCell ref="E4:G4"/>
    <mergeCell ref="N5:P6"/>
    <mergeCell ref="N4:P4"/>
    <mergeCell ref="B1:S1"/>
  </mergeCells>
  <pageMargins left="0.3" right="0.3" top="0.3" bottom="0.3"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135"/>
  <sheetViews>
    <sheetView tabSelected="0" zoomScale="90"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7" customWidth="1" min="3" max="3"/>
    <col width="8" customWidth="1" min="4" max="4"/>
    <col width="20" customWidth="1" min="5" max="5"/>
  </cols>
  <sheetData>
    <row r="1" ht="30" customHeight="1">
      <c r="A1" s="16" t="inlineStr">
        <is>
          <t>Stock movements (IN = received, OUT = issued or sold)</t>
        </is>
      </c>
    </row>
    <row r="2" ht="30" customHeight="1">
      <c r="A2" s="17" t="inlineStr">
        <is>
          <t>Yellow columns: type or pick from the drop-down. Green columns: formulas, do not type over them. All numbers in this workbook are fictional teaching data, not real company figures.</t>
        </is>
      </c>
    </row>
    <row r="4" ht="32" customHeight="1">
      <c r="A4" s="18" t="inlineStr">
        <is>
          <t>Date</t>
        </is>
      </c>
      <c r="B4" s="18" t="inlineStr">
        <is>
          <t>SKU</t>
        </is>
      </c>
      <c r="C4" s="18" t="inlineStr">
        <is>
          <t>Type</t>
        </is>
      </c>
      <c r="D4" s="18" t="inlineStr">
        <is>
          <t>Qty</t>
        </is>
      </c>
      <c r="E4" s="18" t="inlineStr">
        <is>
          <t>Item</t>
        </is>
      </c>
    </row>
    <row r="5">
      <c r="A5" s="19" t="n">
        <v>46266</v>
      </c>
      <c r="B5" s="20" t="inlineStr">
        <is>
          <t>SKU-1020</t>
        </is>
      </c>
      <c r="C5" s="20" t="inlineStr">
        <is>
          <t>OUT</t>
        </is>
      </c>
      <c r="D5" s="21" t="n">
        <v>8</v>
      </c>
      <c r="E5" s="22">
        <f>_xlfn.XLOOKUP(Transactions[[#This Row],[SKU]],Items[SKU],Items[Item],"Check SKU")</f>
        <v/>
      </c>
    </row>
    <row r="6">
      <c r="A6" s="19" t="n">
        <v>46266</v>
      </c>
      <c r="B6" s="20" t="inlineStr">
        <is>
          <t>SKU-1004</t>
        </is>
      </c>
      <c r="C6" s="20" t="inlineStr">
        <is>
          <t>OUT</t>
        </is>
      </c>
      <c r="D6" s="21" t="n">
        <v>20</v>
      </c>
      <c r="E6" s="22">
        <f>_xlfn.XLOOKUP(Transactions[[#This Row],[SKU]],Items[SKU],Items[Item],"Check SKU")</f>
        <v/>
      </c>
    </row>
    <row r="7">
      <c r="A7" s="19" t="n">
        <v>46266</v>
      </c>
      <c r="B7" s="20" t="inlineStr">
        <is>
          <t>SKU-1007</t>
        </is>
      </c>
      <c r="C7" s="20" t="inlineStr">
        <is>
          <t>OUT</t>
        </is>
      </c>
      <c r="D7" s="21" t="n">
        <v>72</v>
      </c>
      <c r="E7" s="22">
        <f>_xlfn.XLOOKUP(Transactions[[#This Row],[SKU]],Items[SKU],Items[Item],"Check SKU")</f>
        <v/>
      </c>
    </row>
    <row r="8">
      <c r="A8" s="19" t="n">
        <v>46267</v>
      </c>
      <c r="B8" s="20" t="inlineStr">
        <is>
          <t>SKU-1024</t>
        </is>
      </c>
      <c r="C8" s="20" t="inlineStr">
        <is>
          <t>OUT</t>
        </is>
      </c>
      <c r="D8" s="21" t="n">
        <v>27</v>
      </c>
      <c r="E8" s="22">
        <f>_xlfn.XLOOKUP(Transactions[[#This Row],[SKU]],Items[SKU],Items[Item],"Check SKU")</f>
        <v/>
      </c>
    </row>
    <row r="9">
      <c r="A9" s="19" t="n">
        <v>46268</v>
      </c>
      <c r="B9" s="20" t="inlineStr">
        <is>
          <t>SKU-1026</t>
        </is>
      </c>
      <c r="C9" s="20" t="inlineStr">
        <is>
          <t>OUT</t>
        </is>
      </c>
      <c r="D9" s="21" t="n">
        <v>32</v>
      </c>
      <c r="E9" s="22">
        <f>_xlfn.XLOOKUP(Transactions[[#This Row],[SKU]],Items[SKU],Items[Item],"Check SKU")</f>
        <v/>
      </c>
    </row>
    <row r="10">
      <c r="A10" s="19" t="n">
        <v>46268</v>
      </c>
      <c r="B10" s="20" t="inlineStr">
        <is>
          <t>SKU-1030</t>
        </is>
      </c>
      <c r="C10" s="20" t="inlineStr">
        <is>
          <t>OUT</t>
        </is>
      </c>
      <c r="D10" s="21" t="n">
        <v>32</v>
      </c>
      <c r="E10" s="22">
        <f>_xlfn.XLOOKUP(Transactions[[#This Row],[SKU]],Items[SKU],Items[Item],"Check SKU")</f>
        <v/>
      </c>
    </row>
    <row r="11">
      <c r="A11" s="19" t="n">
        <v>46268</v>
      </c>
      <c r="B11" s="20" t="inlineStr">
        <is>
          <t>SKU-1016</t>
        </is>
      </c>
      <c r="C11" s="20" t="inlineStr">
        <is>
          <t>OUT</t>
        </is>
      </c>
      <c r="D11" s="21" t="n">
        <v>32</v>
      </c>
      <c r="E11" s="22">
        <f>_xlfn.XLOOKUP(Transactions[[#This Row],[SKU]],Items[SKU],Items[Item],"Check SKU")</f>
        <v/>
      </c>
    </row>
    <row r="12">
      <c r="A12" s="19" t="n">
        <v>46269</v>
      </c>
      <c r="B12" s="20" t="inlineStr">
        <is>
          <t>SKU-1006</t>
        </is>
      </c>
      <c r="C12" s="20" t="inlineStr">
        <is>
          <t>OUT</t>
        </is>
      </c>
      <c r="D12" s="21" t="n">
        <v>60</v>
      </c>
      <c r="E12" s="22">
        <f>_xlfn.XLOOKUP(Transactions[[#This Row],[SKU]],Items[SKU],Items[Item],"Check SKU")</f>
        <v/>
      </c>
    </row>
    <row r="13">
      <c r="A13" s="19" t="n">
        <v>46269</v>
      </c>
      <c r="B13" s="20" t="inlineStr">
        <is>
          <t>SKU-1003</t>
        </is>
      </c>
      <c r="C13" s="20" t="inlineStr">
        <is>
          <t>IN</t>
        </is>
      </c>
      <c r="D13" s="21" t="n">
        <v>30</v>
      </c>
      <c r="E13" s="22">
        <f>_xlfn.XLOOKUP(Transactions[[#This Row],[SKU]],Items[SKU],Items[Item],"Check SKU")</f>
        <v/>
      </c>
    </row>
    <row r="14">
      <c r="A14" s="19" t="n">
        <v>46269</v>
      </c>
      <c r="B14" s="20" t="inlineStr">
        <is>
          <t>SKU-1016</t>
        </is>
      </c>
      <c r="C14" s="20" t="inlineStr">
        <is>
          <t>OUT</t>
        </is>
      </c>
      <c r="D14" s="21" t="n">
        <v>24</v>
      </c>
      <c r="E14" s="22">
        <f>_xlfn.XLOOKUP(Transactions[[#This Row],[SKU]],Items[SKU],Items[Item],"Check SKU")</f>
        <v/>
      </c>
    </row>
    <row r="15">
      <c r="A15" s="19" t="n">
        <v>46270</v>
      </c>
      <c r="B15" s="20" t="inlineStr">
        <is>
          <t>SKU-1008</t>
        </is>
      </c>
      <c r="C15" s="20" t="inlineStr">
        <is>
          <t>OUT</t>
        </is>
      </c>
      <c r="D15" s="21" t="n">
        <v>40</v>
      </c>
      <c r="E15" s="22">
        <f>_xlfn.XLOOKUP(Transactions[[#This Row],[SKU]],Items[SKU],Items[Item],"Check SKU")</f>
        <v/>
      </c>
    </row>
    <row r="16">
      <c r="A16" s="19" t="n">
        <v>46270</v>
      </c>
      <c r="B16" s="20" t="inlineStr">
        <is>
          <t>SKU-1003</t>
        </is>
      </c>
      <c r="C16" s="20" t="inlineStr">
        <is>
          <t>OUT</t>
        </is>
      </c>
      <c r="D16" s="21" t="n">
        <v>25</v>
      </c>
      <c r="E16" s="22">
        <f>_xlfn.XLOOKUP(Transactions[[#This Row],[SKU]],Items[SKU],Items[Item],"Check SKU")</f>
        <v/>
      </c>
    </row>
    <row r="17">
      <c r="A17" s="19" t="n">
        <v>46270</v>
      </c>
      <c r="B17" s="20" t="inlineStr">
        <is>
          <t>SKU-1023</t>
        </is>
      </c>
      <c r="C17" s="20" t="inlineStr">
        <is>
          <t>OUT</t>
        </is>
      </c>
      <c r="D17" s="21" t="n">
        <v>16</v>
      </c>
      <c r="E17" s="22">
        <f>_xlfn.XLOOKUP(Transactions[[#This Row],[SKU]],Items[SKU],Items[Item],"Check SKU")</f>
        <v/>
      </c>
    </row>
    <row r="18">
      <c r="A18" s="19" t="n">
        <v>46271</v>
      </c>
      <c r="B18" s="20" t="inlineStr">
        <is>
          <t>SKU-1005</t>
        </is>
      </c>
      <c r="C18" s="20" t="inlineStr">
        <is>
          <t>OUT</t>
        </is>
      </c>
      <c r="D18" s="21" t="n">
        <v>30</v>
      </c>
      <c r="E18" s="22">
        <f>_xlfn.XLOOKUP(Transactions[[#This Row],[SKU]],Items[SKU],Items[Item],"Check SKU")</f>
        <v/>
      </c>
    </row>
    <row r="19">
      <c r="A19" s="19" t="n">
        <v>46271</v>
      </c>
      <c r="B19" s="20" t="inlineStr">
        <is>
          <t>SKU-1018</t>
        </is>
      </c>
      <c r="C19" s="20" t="inlineStr">
        <is>
          <t>OUT</t>
        </is>
      </c>
      <c r="D19" s="21" t="n">
        <v>56</v>
      </c>
      <c r="E19" s="22">
        <f>_xlfn.XLOOKUP(Transactions[[#This Row],[SKU]],Items[SKU],Items[Item],"Check SKU")</f>
        <v/>
      </c>
    </row>
    <row r="20">
      <c r="A20" s="19" t="n">
        <v>46271</v>
      </c>
      <c r="B20" s="20" t="inlineStr">
        <is>
          <t>SKU-1011</t>
        </is>
      </c>
      <c r="C20" s="20" t="inlineStr">
        <is>
          <t>OUT</t>
        </is>
      </c>
      <c r="D20" s="21" t="n">
        <v>48</v>
      </c>
      <c r="E20" s="22">
        <f>_xlfn.XLOOKUP(Transactions[[#This Row],[SKU]],Items[SKU],Items[Item],"Check SKU")</f>
        <v/>
      </c>
    </row>
    <row r="21">
      <c r="A21" s="19" t="n">
        <v>46271</v>
      </c>
      <c r="B21" s="20" t="inlineStr">
        <is>
          <t>SKU-1006</t>
        </is>
      </c>
      <c r="C21" s="20" t="inlineStr">
        <is>
          <t>OUT</t>
        </is>
      </c>
      <c r="D21" s="21" t="n">
        <v>108</v>
      </c>
      <c r="E21" s="22">
        <f>_xlfn.XLOOKUP(Transactions[[#This Row],[SKU]],Items[SKU],Items[Item],"Check SKU")</f>
        <v/>
      </c>
    </row>
    <row r="22">
      <c r="A22" s="19" t="n">
        <v>46272</v>
      </c>
      <c r="B22" s="20" t="inlineStr">
        <is>
          <t>SKU-1009</t>
        </is>
      </c>
      <c r="C22" s="20" t="inlineStr">
        <is>
          <t>OUT</t>
        </is>
      </c>
      <c r="D22" s="21" t="n">
        <v>40</v>
      </c>
      <c r="E22" s="22">
        <f>_xlfn.XLOOKUP(Transactions[[#This Row],[SKU]],Items[SKU],Items[Item],"Check SKU")</f>
        <v/>
      </c>
    </row>
    <row r="23">
      <c r="A23" s="19" t="n">
        <v>46272</v>
      </c>
      <c r="B23" s="20" t="inlineStr">
        <is>
          <t>SKU-1022</t>
        </is>
      </c>
      <c r="C23" s="20" t="inlineStr">
        <is>
          <t>OUT</t>
        </is>
      </c>
      <c r="D23" s="21" t="n">
        <v>72</v>
      </c>
      <c r="E23" s="22">
        <f>_xlfn.XLOOKUP(Transactions[[#This Row],[SKU]],Items[SKU],Items[Item],"Check SKU")</f>
        <v/>
      </c>
    </row>
    <row r="24">
      <c r="A24" s="19" t="n">
        <v>46272</v>
      </c>
      <c r="B24" s="20" t="inlineStr">
        <is>
          <t>SKU-1018</t>
        </is>
      </c>
      <c r="C24" s="20" t="inlineStr">
        <is>
          <t>OUT</t>
        </is>
      </c>
      <c r="D24" s="21" t="n">
        <v>48</v>
      </c>
      <c r="E24" s="22">
        <f>_xlfn.XLOOKUP(Transactions[[#This Row],[SKU]],Items[SKU],Items[Item],"Check SKU")</f>
        <v/>
      </c>
    </row>
    <row r="25">
      <c r="A25" s="19" t="n">
        <v>46272</v>
      </c>
      <c r="B25" s="20" t="inlineStr">
        <is>
          <t>SKU-1025</t>
        </is>
      </c>
      <c r="C25" s="20" t="inlineStr">
        <is>
          <t>IN</t>
        </is>
      </c>
      <c r="D25" s="21" t="n">
        <v>150</v>
      </c>
      <c r="E25" s="22">
        <f>_xlfn.XLOOKUP(Transactions[[#This Row],[SKU]],Items[SKU],Items[Item],"Check SKU")</f>
        <v/>
      </c>
    </row>
    <row r="26">
      <c r="A26" s="19" t="n">
        <v>46272</v>
      </c>
      <c r="B26" s="20" t="inlineStr">
        <is>
          <t>SKU-1009</t>
        </is>
      </c>
      <c r="C26" s="20" t="inlineStr">
        <is>
          <t>IN</t>
        </is>
      </c>
      <c r="D26" s="21" t="n">
        <v>80</v>
      </c>
      <c r="E26" s="22">
        <f>_xlfn.XLOOKUP(Transactions[[#This Row],[SKU]],Items[SKU],Items[Item],"Check SKU")</f>
        <v/>
      </c>
    </row>
    <row r="27">
      <c r="A27" s="19" t="n">
        <v>46273</v>
      </c>
      <c r="B27" s="20" t="inlineStr">
        <is>
          <t>SKU-1027</t>
        </is>
      </c>
      <c r="C27" s="20" t="inlineStr">
        <is>
          <t>OUT</t>
        </is>
      </c>
      <c r="D27" s="21" t="n">
        <v>48</v>
      </c>
      <c r="E27" s="22">
        <f>_xlfn.XLOOKUP(Transactions[[#This Row],[SKU]],Items[SKU],Items[Item],"Check SKU")</f>
        <v/>
      </c>
    </row>
    <row r="28">
      <c r="A28" s="19" t="n">
        <v>46273</v>
      </c>
      <c r="B28" s="20" t="inlineStr">
        <is>
          <t>SKU-1006</t>
        </is>
      </c>
      <c r="C28" s="20" t="inlineStr">
        <is>
          <t>IN</t>
        </is>
      </c>
      <c r="D28" s="21" t="n">
        <v>132</v>
      </c>
      <c r="E28" s="22">
        <f>_xlfn.XLOOKUP(Transactions[[#This Row],[SKU]],Items[SKU],Items[Item],"Check SKU")</f>
        <v/>
      </c>
    </row>
    <row r="29">
      <c r="A29" s="19" t="n">
        <v>46274</v>
      </c>
      <c r="B29" s="20" t="inlineStr">
        <is>
          <t>SKU-1007</t>
        </is>
      </c>
      <c r="C29" s="20" t="inlineStr">
        <is>
          <t>IN</t>
        </is>
      </c>
      <c r="D29" s="21" t="n">
        <v>60</v>
      </c>
      <c r="E29" s="22">
        <f>_xlfn.XLOOKUP(Transactions[[#This Row],[SKU]],Items[SKU],Items[Item],"Check SKU")</f>
        <v/>
      </c>
    </row>
    <row r="30">
      <c r="A30" s="19" t="n">
        <v>46277</v>
      </c>
      <c r="B30" s="20" t="inlineStr">
        <is>
          <t>SKU-1011</t>
        </is>
      </c>
      <c r="C30" s="20" t="inlineStr">
        <is>
          <t>IN</t>
        </is>
      </c>
      <c r="D30" s="21" t="n">
        <v>54</v>
      </c>
      <c r="E30" s="22">
        <f>_xlfn.XLOOKUP(Transactions[[#This Row],[SKU]],Items[SKU],Items[Item],"Check SKU")</f>
        <v/>
      </c>
    </row>
    <row r="31">
      <c r="A31" s="19" t="n">
        <v>46277</v>
      </c>
      <c r="B31" s="20" t="inlineStr">
        <is>
          <t>SKU-1002</t>
        </is>
      </c>
      <c r="C31" s="20" t="inlineStr">
        <is>
          <t>OUT</t>
        </is>
      </c>
      <c r="D31" s="21" t="n">
        <v>10</v>
      </c>
      <c r="E31" s="22">
        <f>_xlfn.XLOOKUP(Transactions[[#This Row],[SKU]],Items[SKU],Items[Item],"Check SKU")</f>
        <v/>
      </c>
    </row>
    <row r="32">
      <c r="A32" s="19" t="n">
        <v>46279</v>
      </c>
      <c r="B32" s="20" t="inlineStr">
        <is>
          <t>SKU-1019</t>
        </is>
      </c>
      <c r="C32" s="20" t="inlineStr">
        <is>
          <t>OUT</t>
        </is>
      </c>
      <c r="D32" s="21" t="n">
        <v>60</v>
      </c>
      <c r="E32" s="22">
        <f>_xlfn.XLOOKUP(Transactions[[#This Row],[SKU]],Items[SKU],Items[Item],"Check SKU")</f>
        <v/>
      </c>
    </row>
    <row r="33">
      <c r="A33" s="19" t="n">
        <v>46279</v>
      </c>
      <c r="B33" s="20" t="inlineStr">
        <is>
          <t>SKU-1015</t>
        </is>
      </c>
      <c r="C33" s="20" t="inlineStr">
        <is>
          <t>OUT</t>
        </is>
      </c>
      <c r="D33" s="21" t="n">
        <v>32</v>
      </c>
      <c r="E33" s="22">
        <f>_xlfn.XLOOKUP(Transactions[[#This Row],[SKU]],Items[SKU],Items[Item],"Check SKU")</f>
        <v/>
      </c>
    </row>
    <row r="34">
      <c r="A34" s="19" t="n">
        <v>46279</v>
      </c>
      <c r="B34" s="20" t="inlineStr">
        <is>
          <t>SKU-1005</t>
        </is>
      </c>
      <c r="C34" s="20" t="inlineStr">
        <is>
          <t>OUT</t>
        </is>
      </c>
      <c r="D34" s="21" t="n">
        <v>30</v>
      </c>
      <c r="E34" s="22">
        <f>_xlfn.XLOOKUP(Transactions[[#This Row],[SKU]],Items[SKU],Items[Item],"Check SKU")</f>
        <v/>
      </c>
    </row>
    <row r="35">
      <c r="A35" s="19" t="n">
        <v>46280</v>
      </c>
      <c r="B35" s="20" t="inlineStr">
        <is>
          <t>SKU-1024</t>
        </is>
      </c>
      <c r="C35" s="20" t="inlineStr">
        <is>
          <t>OUT</t>
        </is>
      </c>
      <c r="D35" s="21" t="n">
        <v>21</v>
      </c>
      <c r="E35" s="22">
        <f>_xlfn.XLOOKUP(Transactions[[#This Row],[SKU]],Items[SKU],Items[Item],"Check SKU")</f>
        <v/>
      </c>
    </row>
    <row r="36">
      <c r="A36" s="19" t="n">
        <v>46280</v>
      </c>
      <c r="B36" s="20" t="inlineStr">
        <is>
          <t>SKU-1005</t>
        </is>
      </c>
      <c r="C36" s="20" t="inlineStr">
        <is>
          <t>OUT</t>
        </is>
      </c>
      <c r="D36" s="21" t="n">
        <v>54</v>
      </c>
      <c r="E36" s="22">
        <f>_xlfn.XLOOKUP(Transactions[[#This Row],[SKU]],Items[SKU],Items[Item],"Check SKU")</f>
        <v/>
      </c>
    </row>
    <row r="37">
      <c r="A37" s="19" t="n">
        <v>46280</v>
      </c>
      <c r="B37" s="20" t="inlineStr">
        <is>
          <t>SKU-1020</t>
        </is>
      </c>
      <c r="C37" s="20" t="inlineStr">
        <is>
          <t>OUT</t>
        </is>
      </c>
      <c r="D37" s="21" t="n">
        <v>16</v>
      </c>
      <c r="E37" s="22">
        <f>_xlfn.XLOOKUP(Transactions[[#This Row],[SKU]],Items[SKU],Items[Item],"Check SKU")</f>
        <v/>
      </c>
    </row>
    <row r="38">
      <c r="A38" s="19" t="n">
        <v>46281</v>
      </c>
      <c r="B38" s="20" t="inlineStr">
        <is>
          <t>SKU-1025</t>
        </is>
      </c>
      <c r="C38" s="20" t="inlineStr">
        <is>
          <t>IN</t>
        </is>
      </c>
      <c r="D38" s="21" t="n">
        <v>150</v>
      </c>
      <c r="E38" s="22">
        <f>_xlfn.XLOOKUP(Transactions[[#This Row],[SKU]],Items[SKU],Items[Item],"Check SKU")</f>
        <v/>
      </c>
    </row>
    <row r="39">
      <c r="A39" s="19" t="n">
        <v>46281</v>
      </c>
      <c r="B39" s="20" t="inlineStr">
        <is>
          <t>SKU-1015</t>
        </is>
      </c>
      <c r="C39" s="20" t="inlineStr">
        <is>
          <t>OUT</t>
        </is>
      </c>
      <c r="D39" s="21" t="n">
        <v>48</v>
      </c>
      <c r="E39" s="22">
        <f>_xlfn.XLOOKUP(Transactions[[#This Row],[SKU]],Items[SKU],Items[Item],"Check SKU")</f>
        <v/>
      </c>
    </row>
    <row r="40">
      <c r="A40" s="19" t="n">
        <v>46282</v>
      </c>
      <c r="B40" s="20" t="inlineStr">
        <is>
          <t>SKU-1026</t>
        </is>
      </c>
      <c r="C40" s="20" t="inlineStr">
        <is>
          <t>OUT</t>
        </is>
      </c>
      <c r="D40" s="21" t="n">
        <v>32</v>
      </c>
      <c r="E40" s="22">
        <f>_xlfn.XLOOKUP(Transactions[[#This Row],[SKU]],Items[SKU],Items[Item],"Check SKU")</f>
        <v/>
      </c>
    </row>
    <row r="41">
      <c r="A41" s="19" t="n">
        <v>46282</v>
      </c>
      <c r="B41" s="20" t="inlineStr">
        <is>
          <t>SKU-1017</t>
        </is>
      </c>
      <c r="C41" s="20" t="inlineStr">
        <is>
          <t>IN</t>
        </is>
      </c>
      <c r="D41" s="21" t="n">
        <v>78</v>
      </c>
      <c r="E41" s="22">
        <f>_xlfn.XLOOKUP(Transactions[[#This Row],[SKU]],Items[SKU],Items[Item],"Check SKU")</f>
        <v/>
      </c>
    </row>
    <row r="42">
      <c r="A42" s="19" t="n">
        <v>46282</v>
      </c>
      <c r="B42" s="20" t="inlineStr">
        <is>
          <t>SKU-1028</t>
        </is>
      </c>
      <c r="C42" s="20" t="inlineStr">
        <is>
          <t>OUT</t>
        </is>
      </c>
      <c r="D42" s="21" t="n">
        <v>54</v>
      </c>
      <c r="E42" s="22">
        <f>_xlfn.XLOOKUP(Transactions[[#This Row],[SKU]],Items[SKU],Items[Item],"Check SKU")</f>
        <v/>
      </c>
    </row>
    <row r="43">
      <c r="A43" s="19" t="n">
        <v>46282</v>
      </c>
      <c r="B43" s="20" t="inlineStr">
        <is>
          <t>SKU-1006</t>
        </is>
      </c>
      <c r="C43" s="20" t="inlineStr">
        <is>
          <t>OUT</t>
        </is>
      </c>
      <c r="D43" s="21" t="n">
        <v>60</v>
      </c>
      <c r="E43" s="22">
        <f>_xlfn.XLOOKUP(Transactions[[#This Row],[SKU]],Items[SKU],Items[Item],"Check SKU")</f>
        <v/>
      </c>
    </row>
    <row r="44">
      <c r="A44" s="19" t="n">
        <v>46283</v>
      </c>
      <c r="B44" s="20" t="inlineStr">
        <is>
          <t>SKU-1019</t>
        </is>
      </c>
      <c r="C44" s="20" t="inlineStr">
        <is>
          <t>OUT</t>
        </is>
      </c>
      <c r="D44" s="21" t="n">
        <v>84</v>
      </c>
      <c r="E44" s="22">
        <f>_xlfn.XLOOKUP(Transactions[[#This Row],[SKU]],Items[SKU],Items[Item],"Check SKU")</f>
        <v/>
      </c>
    </row>
    <row r="45">
      <c r="A45" s="19" t="n">
        <v>46283</v>
      </c>
      <c r="B45" s="20" t="inlineStr">
        <is>
          <t>SKU-1024</t>
        </is>
      </c>
      <c r="C45" s="20" t="inlineStr">
        <is>
          <t>IN</t>
        </is>
      </c>
      <c r="D45" s="21" t="n">
        <v>30</v>
      </c>
      <c r="E45" s="22">
        <f>_xlfn.XLOOKUP(Transactions[[#This Row],[SKU]],Items[SKU],Items[Item],"Check SKU")</f>
        <v/>
      </c>
    </row>
    <row r="46">
      <c r="A46" s="19" t="n">
        <v>46284</v>
      </c>
      <c r="B46" s="20" t="inlineStr">
        <is>
          <t>SKU-1013</t>
        </is>
      </c>
      <c r="C46" s="20" t="inlineStr">
        <is>
          <t>OUT</t>
        </is>
      </c>
      <c r="D46" s="21" t="n">
        <v>60</v>
      </c>
      <c r="E46" s="22">
        <f>_xlfn.XLOOKUP(Transactions[[#This Row],[SKU]],Items[SKU],Items[Item],"Check SKU")</f>
        <v/>
      </c>
    </row>
    <row r="47">
      <c r="A47" s="19" t="n">
        <v>46284</v>
      </c>
      <c r="B47" s="20" t="inlineStr">
        <is>
          <t>SKU-1026</t>
        </is>
      </c>
      <c r="C47" s="20" t="inlineStr">
        <is>
          <t>IN</t>
        </is>
      </c>
      <c r="D47" s="21" t="n">
        <v>96</v>
      </c>
      <c r="E47" s="22">
        <f>_xlfn.XLOOKUP(Transactions[[#This Row],[SKU]],Items[SKU],Items[Item],"Check SKU")</f>
        <v/>
      </c>
    </row>
    <row r="48">
      <c r="A48" s="19" t="n">
        <v>46285</v>
      </c>
      <c r="B48" s="20" t="inlineStr">
        <is>
          <t>SKU-1016</t>
        </is>
      </c>
      <c r="C48" s="20" t="inlineStr">
        <is>
          <t>OUT</t>
        </is>
      </c>
      <c r="D48" s="21" t="n">
        <v>16</v>
      </c>
      <c r="E48" s="22">
        <f>_xlfn.XLOOKUP(Transactions[[#This Row],[SKU]],Items[SKU],Items[Item],"Check SKU")</f>
        <v/>
      </c>
    </row>
    <row r="49">
      <c r="A49" s="19" t="n">
        <v>46285</v>
      </c>
      <c r="B49" s="20" t="inlineStr">
        <is>
          <t>SKU-1007</t>
        </is>
      </c>
      <c r="C49" s="20" t="inlineStr">
        <is>
          <t>OUT</t>
        </is>
      </c>
      <c r="D49" s="21" t="n">
        <v>96</v>
      </c>
      <c r="E49" s="22">
        <f>_xlfn.XLOOKUP(Transactions[[#This Row],[SKU]],Items[SKU],Items[Item],"Check SKU")</f>
        <v/>
      </c>
    </row>
    <row r="50">
      <c r="A50" s="19" t="n">
        <v>46285</v>
      </c>
      <c r="B50" s="20" t="inlineStr">
        <is>
          <t>SKU-1007</t>
        </is>
      </c>
      <c r="C50" s="20" t="inlineStr">
        <is>
          <t>OUT</t>
        </is>
      </c>
      <c r="D50" s="21" t="n">
        <v>84</v>
      </c>
      <c r="E50" s="22">
        <f>_xlfn.XLOOKUP(Transactions[[#This Row],[SKU]],Items[SKU],Items[Item],"Check SKU")</f>
        <v/>
      </c>
    </row>
    <row r="51">
      <c r="A51" s="19" t="n">
        <v>46285</v>
      </c>
      <c r="B51" s="20" t="inlineStr">
        <is>
          <t>SKU-1017</t>
        </is>
      </c>
      <c r="C51" s="20" t="inlineStr">
        <is>
          <t>OUT</t>
        </is>
      </c>
      <c r="D51" s="21" t="n">
        <v>42</v>
      </c>
      <c r="E51" s="22">
        <f>_xlfn.XLOOKUP(Transactions[[#This Row],[SKU]],Items[SKU],Items[Item],"Check SKU")</f>
        <v/>
      </c>
    </row>
    <row r="52">
      <c r="A52" s="19" t="n">
        <v>46286</v>
      </c>
      <c r="B52" s="20" t="inlineStr">
        <is>
          <t>SKU-1005</t>
        </is>
      </c>
      <c r="C52" s="20" t="inlineStr">
        <is>
          <t>OUT</t>
        </is>
      </c>
      <c r="D52" s="21" t="n">
        <v>36</v>
      </c>
      <c r="E52" s="22">
        <f>_xlfn.XLOOKUP(Transactions[[#This Row],[SKU]],Items[SKU],Items[Item],"Check SKU")</f>
        <v/>
      </c>
    </row>
    <row r="53">
      <c r="A53" s="19" t="n">
        <v>46286</v>
      </c>
      <c r="B53" s="20" t="inlineStr">
        <is>
          <t>SKU-1025</t>
        </is>
      </c>
      <c r="C53" s="20" t="inlineStr">
        <is>
          <t>IN</t>
        </is>
      </c>
      <c r="D53" s="21" t="n">
        <v>100</v>
      </c>
      <c r="E53" s="22">
        <f>_xlfn.XLOOKUP(Transactions[[#This Row],[SKU]],Items[SKU],Items[Item],"Check SKU")</f>
        <v/>
      </c>
    </row>
    <row r="54">
      <c r="A54" s="19" t="n">
        <v>46287</v>
      </c>
      <c r="B54" s="20" t="inlineStr">
        <is>
          <t>SKU-1005</t>
        </is>
      </c>
      <c r="C54" s="20" t="inlineStr">
        <is>
          <t>OUT</t>
        </is>
      </c>
      <c r="D54" s="21" t="n">
        <v>36</v>
      </c>
      <c r="E54" s="22">
        <f>_xlfn.XLOOKUP(Transactions[[#This Row],[SKU]],Items[SKU],Items[Item],"Check SKU")</f>
        <v/>
      </c>
    </row>
    <row r="55">
      <c r="A55" s="19" t="n">
        <v>46288</v>
      </c>
      <c r="B55" s="20" t="inlineStr">
        <is>
          <t>SKU-1005</t>
        </is>
      </c>
      <c r="C55" s="20" t="inlineStr">
        <is>
          <t>OUT</t>
        </is>
      </c>
      <c r="D55" s="21" t="n">
        <v>18</v>
      </c>
      <c r="E55" s="22">
        <f>_xlfn.XLOOKUP(Transactions[[#This Row],[SKU]],Items[SKU],Items[Item],"Check SKU")</f>
        <v/>
      </c>
    </row>
    <row r="56">
      <c r="A56" s="19" t="n">
        <v>46288</v>
      </c>
      <c r="B56" s="20" t="inlineStr">
        <is>
          <t>SKU-1003</t>
        </is>
      </c>
      <c r="C56" s="20" t="inlineStr">
        <is>
          <t>IN</t>
        </is>
      </c>
      <c r="D56" s="21" t="n">
        <v>55</v>
      </c>
      <c r="E56" s="22">
        <f>_xlfn.XLOOKUP(Transactions[[#This Row],[SKU]],Items[SKU],Items[Item],"Check SKU")</f>
        <v/>
      </c>
    </row>
    <row r="57">
      <c r="A57" s="19" t="n">
        <v>46288</v>
      </c>
      <c r="B57" s="20" t="inlineStr">
        <is>
          <t>SKU-1008</t>
        </is>
      </c>
      <c r="C57" s="20" t="inlineStr">
        <is>
          <t>OUT</t>
        </is>
      </c>
      <c r="D57" s="21" t="n">
        <v>60</v>
      </c>
      <c r="E57" s="22">
        <f>_xlfn.XLOOKUP(Transactions[[#This Row],[SKU]],Items[SKU],Items[Item],"Check SKU")</f>
        <v/>
      </c>
    </row>
    <row r="58">
      <c r="A58" s="19" t="n">
        <v>46288</v>
      </c>
      <c r="B58" s="20" t="inlineStr">
        <is>
          <t>SKU-1022</t>
        </is>
      </c>
      <c r="C58" s="20" t="inlineStr">
        <is>
          <t>OUT</t>
        </is>
      </c>
      <c r="D58" s="21" t="n">
        <v>48</v>
      </c>
      <c r="E58" s="22">
        <f>_xlfn.XLOOKUP(Transactions[[#This Row],[SKU]],Items[SKU],Items[Item],"Check SKU")</f>
        <v/>
      </c>
    </row>
    <row r="59">
      <c r="A59" s="19" t="n">
        <v>46288</v>
      </c>
      <c r="B59" s="20" t="inlineStr">
        <is>
          <t>SKU-1029</t>
        </is>
      </c>
      <c r="C59" s="20" t="inlineStr">
        <is>
          <t>OUT</t>
        </is>
      </c>
      <c r="D59" s="21" t="n">
        <v>45</v>
      </c>
      <c r="E59" s="22">
        <f>_xlfn.XLOOKUP(Transactions[[#This Row],[SKU]],Items[SKU],Items[Item],"Check SKU")</f>
        <v/>
      </c>
    </row>
    <row r="60">
      <c r="A60" s="19" t="n">
        <v>46288</v>
      </c>
      <c r="B60" s="20" t="inlineStr">
        <is>
          <t>SKU-1030</t>
        </is>
      </c>
      <c r="C60" s="20" t="inlineStr">
        <is>
          <t>OUT</t>
        </is>
      </c>
      <c r="D60" s="21" t="n">
        <v>24</v>
      </c>
      <c r="E60" s="22">
        <f>_xlfn.XLOOKUP(Transactions[[#This Row],[SKU]],Items[SKU],Items[Item],"Check SKU")</f>
        <v/>
      </c>
    </row>
    <row r="61">
      <c r="A61" s="19" t="n">
        <v>46289</v>
      </c>
      <c r="B61" s="20" t="inlineStr">
        <is>
          <t>SKU-1020</t>
        </is>
      </c>
      <c r="C61" s="20" t="inlineStr">
        <is>
          <t>IN</t>
        </is>
      </c>
      <c r="D61" s="21" t="n">
        <v>14</v>
      </c>
      <c r="E61" s="22">
        <f>_xlfn.XLOOKUP(Transactions[[#This Row],[SKU]],Items[SKU],Items[Item],"Check SKU")</f>
        <v/>
      </c>
    </row>
    <row r="62">
      <c r="A62" s="19" t="n">
        <v>46289</v>
      </c>
      <c r="B62" s="20" t="inlineStr">
        <is>
          <t>SKU-1022</t>
        </is>
      </c>
      <c r="C62" s="20" t="inlineStr">
        <is>
          <t>OUT</t>
        </is>
      </c>
      <c r="D62" s="21" t="n">
        <v>48</v>
      </c>
      <c r="E62" s="22">
        <f>_xlfn.XLOOKUP(Transactions[[#This Row],[SKU]],Items[SKU],Items[Item],"Check SKU")</f>
        <v/>
      </c>
    </row>
    <row r="63">
      <c r="A63" s="19" t="n">
        <v>46289</v>
      </c>
      <c r="B63" s="20" t="inlineStr">
        <is>
          <t>SKU-1017</t>
        </is>
      </c>
      <c r="C63" s="20" t="inlineStr">
        <is>
          <t>IN</t>
        </is>
      </c>
      <c r="D63" s="21" t="n">
        <v>66</v>
      </c>
      <c r="E63" s="22">
        <f>_xlfn.XLOOKUP(Transactions[[#This Row],[SKU]],Items[SKU],Items[Item],"Check SKU")</f>
        <v/>
      </c>
    </row>
    <row r="64">
      <c r="A64" s="19" t="n">
        <v>46289</v>
      </c>
      <c r="B64" s="20" t="inlineStr">
        <is>
          <t>SKU-1014</t>
        </is>
      </c>
      <c r="C64" s="20" t="inlineStr">
        <is>
          <t>OUT</t>
        </is>
      </c>
      <c r="D64" s="21" t="n">
        <v>15</v>
      </c>
      <c r="E64" s="22">
        <f>_xlfn.XLOOKUP(Transactions[[#This Row],[SKU]],Items[SKU],Items[Item],"Check SKU")</f>
        <v/>
      </c>
    </row>
    <row r="65">
      <c r="A65" s="19" t="n">
        <v>46289</v>
      </c>
      <c r="B65" s="20" t="inlineStr">
        <is>
          <t>SKU-1007</t>
        </is>
      </c>
      <c r="C65" s="20" t="inlineStr">
        <is>
          <t>OUT</t>
        </is>
      </c>
      <c r="D65" s="21" t="n">
        <v>108</v>
      </c>
      <c r="E65" s="22">
        <f>_xlfn.XLOOKUP(Transactions[[#This Row],[SKU]],Items[SKU],Items[Item],"Check SKU")</f>
        <v/>
      </c>
    </row>
    <row r="66">
      <c r="A66" s="19" t="n">
        <v>46290</v>
      </c>
      <c r="B66" s="20" t="inlineStr">
        <is>
          <t>SKU-1003</t>
        </is>
      </c>
      <c r="C66" s="20" t="inlineStr">
        <is>
          <t>OUT</t>
        </is>
      </c>
      <c r="D66" s="21" t="n">
        <v>35</v>
      </c>
      <c r="E66" s="22">
        <f>_xlfn.XLOOKUP(Transactions[[#This Row],[SKU]],Items[SKU],Items[Item],"Check SKU")</f>
        <v/>
      </c>
    </row>
    <row r="67">
      <c r="A67" s="19" t="n">
        <v>46291</v>
      </c>
      <c r="B67" s="20" t="inlineStr">
        <is>
          <t>SKU-1021</t>
        </is>
      </c>
      <c r="C67" s="20" t="inlineStr">
        <is>
          <t>IN</t>
        </is>
      </c>
      <c r="D67" s="21" t="n">
        <v>56</v>
      </c>
      <c r="E67" s="22">
        <f>_xlfn.XLOOKUP(Transactions[[#This Row],[SKU]],Items[SKU],Items[Item],"Check SKU")</f>
        <v/>
      </c>
    </row>
    <row r="68">
      <c r="A68" s="19" t="n">
        <v>46292</v>
      </c>
      <c r="B68" s="20" t="inlineStr">
        <is>
          <t>SKU-1026</t>
        </is>
      </c>
      <c r="C68" s="20" t="inlineStr">
        <is>
          <t>OUT</t>
        </is>
      </c>
      <c r="D68" s="21" t="n">
        <v>64</v>
      </c>
      <c r="E68" s="22">
        <f>_xlfn.XLOOKUP(Transactions[[#This Row],[SKU]],Items[SKU],Items[Item],"Check SKU")</f>
        <v/>
      </c>
    </row>
    <row r="69">
      <c r="A69" s="19" t="n">
        <v>46292</v>
      </c>
      <c r="B69" s="20" t="inlineStr">
        <is>
          <t>SKU-1021</t>
        </is>
      </c>
      <c r="C69" s="20" t="inlineStr">
        <is>
          <t>OUT</t>
        </is>
      </c>
      <c r="D69" s="21" t="n">
        <v>24</v>
      </c>
      <c r="E69" s="22">
        <f>_xlfn.XLOOKUP(Transactions[[#This Row],[SKU]],Items[SKU],Items[Item],"Check SKU")</f>
        <v/>
      </c>
    </row>
    <row r="70">
      <c r="A70" s="19" t="n">
        <v>46293</v>
      </c>
      <c r="B70" s="20" t="inlineStr">
        <is>
          <t>SKU-1002</t>
        </is>
      </c>
      <c r="C70" s="20" t="inlineStr">
        <is>
          <t>OUT</t>
        </is>
      </c>
      <c r="D70" s="21" t="n">
        <v>12</v>
      </c>
      <c r="E70" s="22">
        <f>_xlfn.XLOOKUP(Transactions[[#This Row],[SKU]],Items[SKU],Items[Item],"Check SKU")</f>
        <v/>
      </c>
    </row>
    <row r="71">
      <c r="A71" s="19" t="n">
        <v>46293</v>
      </c>
      <c r="B71" s="20" t="inlineStr">
        <is>
          <t>SKU-1006</t>
        </is>
      </c>
      <c r="C71" s="20" t="inlineStr">
        <is>
          <t>OUT</t>
        </is>
      </c>
      <c r="D71" s="21" t="n">
        <v>108</v>
      </c>
      <c r="E71" s="22">
        <f>_xlfn.XLOOKUP(Transactions[[#This Row],[SKU]],Items[SKU],Items[Item],"Check SKU")</f>
        <v/>
      </c>
    </row>
    <row r="72">
      <c r="A72" s="19" t="n">
        <v>46294</v>
      </c>
      <c r="B72" s="20" t="inlineStr">
        <is>
          <t>SKU-1006</t>
        </is>
      </c>
      <c r="C72" s="20" t="inlineStr">
        <is>
          <t>OUT</t>
        </is>
      </c>
      <c r="D72" s="21" t="n">
        <v>72</v>
      </c>
      <c r="E72" s="22">
        <f>_xlfn.XLOOKUP(Transactions[[#This Row],[SKU]],Items[SKU],Items[Item],"Check SKU")</f>
        <v/>
      </c>
    </row>
    <row r="73">
      <c r="A73" s="19" t="n">
        <v>46294</v>
      </c>
      <c r="B73" s="20" t="inlineStr">
        <is>
          <t>SKU-1009</t>
        </is>
      </c>
      <c r="C73" s="20" t="inlineStr">
        <is>
          <t>OUT</t>
        </is>
      </c>
      <c r="D73" s="21" t="n">
        <v>40</v>
      </c>
      <c r="E73" s="22">
        <f>_xlfn.XLOOKUP(Transactions[[#This Row],[SKU]],Items[SKU],Items[Item],"Check SKU")</f>
        <v/>
      </c>
    </row>
    <row r="74">
      <c r="A74" s="19" t="n">
        <v>46294</v>
      </c>
      <c r="B74" s="20" t="inlineStr">
        <is>
          <t>SKU-1001</t>
        </is>
      </c>
      <c r="C74" s="20" t="inlineStr">
        <is>
          <t>OUT</t>
        </is>
      </c>
      <c r="D74" s="21" t="n">
        <v>25</v>
      </c>
      <c r="E74" s="22">
        <f>_xlfn.XLOOKUP(Transactions[[#This Row],[SKU]],Items[SKU],Items[Item],"Check SKU")</f>
        <v/>
      </c>
    </row>
    <row r="75">
      <c r="A75" s="19" t="n">
        <v>46294</v>
      </c>
      <c r="B75" s="20" t="inlineStr">
        <is>
          <t>SKU-1006</t>
        </is>
      </c>
      <c r="C75" s="20" t="inlineStr">
        <is>
          <t>IN</t>
        </is>
      </c>
      <c r="D75" s="21" t="n">
        <v>156</v>
      </c>
      <c r="E75" s="22">
        <f>_xlfn.XLOOKUP(Transactions[[#This Row],[SKU]],Items[SKU],Items[Item],"Check SKU")</f>
        <v/>
      </c>
    </row>
    <row r="76">
      <c r="A76" s="19" t="n">
        <v>46295</v>
      </c>
      <c r="B76" s="20" t="inlineStr">
        <is>
          <t>SKU-1014</t>
        </is>
      </c>
      <c r="C76" s="20" t="inlineStr">
        <is>
          <t>IN</t>
        </is>
      </c>
      <c r="D76" s="21" t="n">
        <v>21</v>
      </c>
      <c r="E76" s="22">
        <f>_xlfn.XLOOKUP(Transactions[[#This Row],[SKU]],Items[SKU],Items[Item],"Check SKU")</f>
        <v/>
      </c>
    </row>
    <row r="77">
      <c r="A77" s="23" t="n"/>
      <c r="B77" s="24" t="n"/>
      <c r="C77" s="24" t="n"/>
      <c r="D77" s="25" t="n"/>
    </row>
    <row r="78">
      <c r="A78" s="23" t="n"/>
      <c r="B78" s="24" t="n"/>
      <c r="C78" s="24" t="n"/>
      <c r="D78" s="25" t="n"/>
    </row>
    <row r="79">
      <c r="A79" s="23" t="n"/>
      <c r="B79" s="24" t="n"/>
      <c r="C79" s="24" t="n"/>
      <c r="D79" s="25" t="n"/>
    </row>
    <row r="80">
      <c r="A80" s="23" t="n"/>
      <c r="B80" s="24" t="n"/>
      <c r="C80" s="24" t="n"/>
      <c r="D80" s="25" t="n"/>
    </row>
    <row r="81">
      <c r="A81" s="23" t="n"/>
      <c r="B81" s="24" t="n"/>
      <c r="C81" s="24" t="n"/>
      <c r="D81" s="25" t="n"/>
    </row>
    <row r="82">
      <c r="A82" s="23" t="n"/>
      <c r="B82" s="24" t="n"/>
      <c r="C82" s="24" t="n"/>
      <c r="D82" s="25" t="n"/>
    </row>
    <row r="83">
      <c r="A83" s="23" t="n"/>
      <c r="B83" s="24" t="n"/>
      <c r="C83" s="24" t="n"/>
      <c r="D83" s="25" t="n"/>
    </row>
    <row r="84">
      <c r="A84" s="23" t="n"/>
      <c r="B84" s="24" t="n"/>
      <c r="C84" s="24" t="n"/>
      <c r="D84" s="25" t="n"/>
    </row>
    <row r="85">
      <c r="A85" s="23" t="n"/>
      <c r="B85" s="24" t="n"/>
      <c r="C85" s="24" t="n"/>
      <c r="D85" s="25" t="n"/>
    </row>
    <row r="86">
      <c r="A86" s="23" t="n"/>
      <c r="B86" s="24" t="n"/>
      <c r="C86" s="24" t="n"/>
      <c r="D86" s="25" t="n"/>
    </row>
    <row r="87">
      <c r="A87" s="23" t="n"/>
      <c r="B87" s="24" t="n"/>
      <c r="C87" s="24" t="n"/>
      <c r="D87" s="25" t="n"/>
    </row>
    <row r="88">
      <c r="A88" s="23" t="n"/>
      <c r="B88" s="24" t="n"/>
      <c r="C88" s="24" t="n"/>
      <c r="D88" s="25" t="n"/>
    </row>
    <row r="89">
      <c r="A89" s="23" t="n"/>
      <c r="B89" s="24" t="n"/>
      <c r="C89" s="24" t="n"/>
      <c r="D89" s="25" t="n"/>
    </row>
    <row r="90">
      <c r="A90" s="23" t="n"/>
      <c r="B90" s="24" t="n"/>
      <c r="C90" s="24" t="n"/>
      <c r="D90" s="25" t="n"/>
    </row>
    <row r="91">
      <c r="A91" s="23" t="n"/>
      <c r="B91" s="24" t="n"/>
      <c r="C91" s="24" t="n"/>
      <c r="D91" s="25" t="n"/>
    </row>
    <row r="92">
      <c r="A92" s="23" t="n"/>
      <c r="B92" s="24" t="n"/>
      <c r="C92" s="24" t="n"/>
      <c r="D92" s="25" t="n"/>
    </row>
    <row r="93">
      <c r="A93" s="23" t="n"/>
      <c r="B93" s="24" t="n"/>
      <c r="C93" s="24" t="n"/>
      <c r="D93" s="25" t="n"/>
    </row>
    <row r="94">
      <c r="A94" s="23" t="n"/>
      <c r="B94" s="24" t="n"/>
      <c r="C94" s="24" t="n"/>
      <c r="D94" s="25" t="n"/>
    </row>
    <row r="95">
      <c r="A95" s="23" t="n"/>
      <c r="B95" s="24" t="n"/>
      <c r="C95" s="24" t="n"/>
      <c r="D95" s="25" t="n"/>
    </row>
    <row r="96">
      <c r="A96" s="23" t="n"/>
      <c r="B96" s="24" t="n"/>
      <c r="C96" s="24" t="n"/>
      <c r="D96" s="25" t="n"/>
    </row>
    <row r="97">
      <c r="A97" s="23" t="n"/>
      <c r="B97" s="24" t="n"/>
      <c r="C97" s="24" t="n"/>
      <c r="D97" s="25" t="n"/>
    </row>
    <row r="98">
      <c r="A98" s="23" t="n"/>
      <c r="B98" s="24" t="n"/>
      <c r="C98" s="24" t="n"/>
      <c r="D98" s="25" t="n"/>
    </row>
    <row r="99">
      <c r="A99" s="23" t="n"/>
      <c r="B99" s="24" t="n"/>
      <c r="C99" s="24" t="n"/>
      <c r="D99" s="25" t="n"/>
    </row>
    <row r="100">
      <c r="A100" s="23" t="n"/>
      <c r="B100" s="24" t="n"/>
      <c r="C100" s="24" t="n"/>
      <c r="D100" s="25" t="n"/>
    </row>
    <row r="101">
      <c r="A101" s="23" t="n"/>
      <c r="B101" s="24" t="n"/>
      <c r="C101" s="24" t="n"/>
      <c r="D101" s="25" t="n"/>
    </row>
    <row r="102">
      <c r="A102" s="23" t="n"/>
      <c r="B102" s="24" t="n"/>
      <c r="C102" s="24" t="n"/>
      <c r="D102" s="25" t="n"/>
    </row>
    <row r="103">
      <c r="A103" s="23" t="n"/>
      <c r="B103" s="24" t="n"/>
      <c r="C103" s="24" t="n"/>
      <c r="D103" s="25" t="n"/>
    </row>
    <row r="104">
      <c r="A104" s="23" t="n"/>
      <c r="B104" s="24" t="n"/>
      <c r="C104" s="24" t="n"/>
      <c r="D104" s="25" t="n"/>
    </row>
    <row r="105">
      <c r="A105" s="23" t="n"/>
      <c r="B105" s="24" t="n"/>
      <c r="C105" s="24" t="n"/>
      <c r="D105" s="25" t="n"/>
    </row>
    <row r="106">
      <c r="A106" s="23" t="n"/>
      <c r="B106" s="24" t="n"/>
      <c r="C106" s="24" t="n"/>
      <c r="D106" s="25" t="n"/>
    </row>
    <row r="107">
      <c r="A107" s="23" t="n"/>
      <c r="B107" s="24" t="n"/>
      <c r="C107" s="24" t="n"/>
      <c r="D107" s="25" t="n"/>
    </row>
    <row r="108">
      <c r="A108" s="23" t="n"/>
      <c r="B108" s="24" t="n"/>
      <c r="C108" s="24" t="n"/>
      <c r="D108" s="25" t="n"/>
    </row>
    <row r="109">
      <c r="A109" s="23" t="n"/>
      <c r="B109" s="24" t="n"/>
      <c r="C109" s="24" t="n"/>
      <c r="D109" s="25" t="n"/>
    </row>
    <row r="110">
      <c r="A110" s="23" t="n"/>
      <c r="B110" s="24" t="n"/>
      <c r="C110" s="24" t="n"/>
      <c r="D110" s="25" t="n"/>
    </row>
    <row r="111">
      <c r="A111" s="23" t="n"/>
      <c r="B111" s="24" t="n"/>
      <c r="C111" s="24" t="n"/>
      <c r="D111" s="25" t="n"/>
    </row>
    <row r="112">
      <c r="A112" s="23" t="n"/>
      <c r="B112" s="24" t="n"/>
      <c r="C112" s="24" t="n"/>
      <c r="D112" s="25" t="n"/>
    </row>
    <row r="113">
      <c r="A113" s="23" t="n"/>
      <c r="B113" s="24" t="n"/>
      <c r="C113" s="24" t="n"/>
      <c r="D113" s="25" t="n"/>
    </row>
    <row r="114">
      <c r="A114" s="23" t="n"/>
      <c r="B114" s="24" t="n"/>
      <c r="C114" s="24" t="n"/>
      <c r="D114" s="25" t="n"/>
    </row>
    <row r="115">
      <c r="A115" s="23" t="n"/>
      <c r="B115" s="24" t="n"/>
      <c r="C115" s="24" t="n"/>
      <c r="D115" s="25" t="n"/>
    </row>
    <row r="116">
      <c r="A116" s="23" t="n"/>
      <c r="B116" s="24" t="n"/>
      <c r="C116" s="24" t="n"/>
      <c r="D116" s="25" t="n"/>
    </row>
    <row r="117">
      <c r="A117" s="23" t="n"/>
      <c r="B117" s="24" t="n"/>
      <c r="C117" s="24" t="n"/>
      <c r="D117" s="25" t="n"/>
    </row>
    <row r="118">
      <c r="A118" s="23" t="n"/>
      <c r="B118" s="24" t="n"/>
      <c r="C118" s="24" t="n"/>
      <c r="D118" s="25" t="n"/>
    </row>
    <row r="119">
      <c r="A119" s="23" t="n"/>
      <c r="B119" s="24" t="n"/>
      <c r="C119" s="24" t="n"/>
      <c r="D119" s="25" t="n"/>
    </row>
    <row r="120">
      <c r="A120" s="23" t="n"/>
      <c r="B120" s="24" t="n"/>
      <c r="C120" s="24" t="n"/>
      <c r="D120" s="25" t="n"/>
    </row>
    <row r="121">
      <c r="A121" s="23" t="n"/>
      <c r="B121" s="24" t="n"/>
      <c r="C121" s="24" t="n"/>
      <c r="D121" s="25" t="n"/>
    </row>
    <row r="122">
      <c r="A122" s="23" t="n"/>
      <c r="B122" s="24" t="n"/>
      <c r="C122" s="24" t="n"/>
      <c r="D122" s="25" t="n"/>
    </row>
    <row r="123">
      <c r="A123" s="23" t="n"/>
      <c r="B123" s="24" t="n"/>
      <c r="C123" s="24" t="n"/>
      <c r="D123" s="25" t="n"/>
    </row>
    <row r="124">
      <c r="A124" s="23" t="n"/>
      <c r="B124" s="24" t="n"/>
      <c r="C124" s="24" t="n"/>
      <c r="D124" s="25" t="n"/>
    </row>
    <row r="125">
      <c r="A125" s="23" t="n"/>
      <c r="B125" s="24" t="n"/>
      <c r="C125" s="24" t="n"/>
      <c r="D125" s="25" t="n"/>
    </row>
    <row r="126">
      <c r="A126" s="23" t="n"/>
      <c r="B126" s="24" t="n"/>
      <c r="C126" s="24" t="n"/>
      <c r="D126" s="25" t="n"/>
    </row>
    <row r="127">
      <c r="A127" s="23" t="n"/>
      <c r="B127" s="24" t="n"/>
      <c r="C127" s="24" t="n"/>
      <c r="D127" s="25" t="n"/>
    </row>
    <row r="128">
      <c r="A128" s="23" t="n"/>
      <c r="B128" s="24" t="n"/>
      <c r="C128" s="24" t="n"/>
      <c r="D128" s="25" t="n"/>
    </row>
    <row r="129">
      <c r="A129" s="23" t="n"/>
      <c r="B129" s="24" t="n"/>
      <c r="C129" s="24" t="n"/>
      <c r="D129" s="25" t="n"/>
    </row>
    <row r="130">
      <c r="A130" s="23" t="n"/>
      <c r="B130" s="24" t="n"/>
      <c r="C130" s="24" t="n"/>
      <c r="D130" s="25" t="n"/>
    </row>
    <row r="131">
      <c r="A131" s="23" t="n"/>
      <c r="B131" s="24" t="n"/>
      <c r="C131" s="24" t="n"/>
      <c r="D131" s="25" t="n"/>
    </row>
    <row r="132">
      <c r="A132" s="23" t="n"/>
      <c r="B132" s="24" t="n"/>
      <c r="C132" s="24" t="n"/>
      <c r="D132" s="25" t="n"/>
    </row>
    <row r="133">
      <c r="A133" s="23" t="n"/>
      <c r="B133" s="24" t="n"/>
      <c r="C133" s="24" t="n"/>
      <c r="D133" s="25" t="n"/>
    </row>
    <row r="134">
      <c r="A134" s="23" t="n"/>
      <c r="B134" s="24" t="n"/>
      <c r="C134" s="24" t="n"/>
      <c r="D134" s="25" t="n"/>
    </row>
    <row r="135">
      <c r="A135" s="23" t="n"/>
      <c r="B135" s="24" t="n"/>
      <c r="C135" s="24" t="n"/>
      <c r="D135" s="25" t="n"/>
    </row>
  </sheetData>
  <mergeCells count="2">
    <mergeCell ref="A2:E2"/>
    <mergeCell ref="A1:E1"/>
  </mergeCells>
  <dataValidations count="4">
    <dataValidation sqref="A5:A376" showDropDown="0" showInputMessage="0" showErrorMessage="1" allowBlank="1" errorTitle="Date needed" error="Type a date like 15-09-2026." type="date" operator="greaterThan">
      <formula1>36526</formula1>
    </dataValidation>
    <dataValidation sqref="B5:B376" showDropDown="0" showInputMessage="0" showErrorMessage="1" allowBlank="1" errorTitle="Pick from the list" error="Please pick a value from the drop-down list." type="list">
      <formula1>=INDIRECT("Items[SKU]")</formula1>
    </dataValidation>
    <dataValidation sqref="C5:C376" showDropDown="0" showInputMessage="0" showErrorMessage="1" allowBlank="1" errorTitle="Pick from the list" error="Please pick a value from the drop-down list." type="list">
      <formula1>=Lists!$D$5:$D$16</formula1>
    </dataValidation>
    <dataValidation sqref="D5:D376" showDropDown="0" showInputMessage="0" showErrorMessage="1" allowBlank="1" errorTitle="Number needed" error="Type a number that is 0 or more." type="decimal" operator="greaterThanOrEqual">
      <formula1>0</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R93"/>
  <sheetViews>
    <sheetView tabSelected="0" zoomScale="90"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0" customWidth="1" min="2" max="2"/>
    <col width="13" customWidth="1" min="3" max="3"/>
    <col width="15" customWidth="1" min="4" max="4"/>
    <col width="16" customWidth="1" min="5" max="5"/>
    <col width="9" customWidth="1" min="6" max="6"/>
    <col width="9" customWidth="1" min="7" max="7"/>
    <col width="8" customWidth="1" min="8" max="8"/>
    <col width="8" customWidth="1" min="9" max="9"/>
    <col width="9" customWidth="1" min="10" max="10"/>
    <col width="8" customWidth="1" min="11" max="11"/>
    <col width="8" customWidth="1" min="12" max="12"/>
    <col width="9" customWidth="1" min="13" max="13"/>
    <col width="9" customWidth="1" min="14" max="14"/>
    <col width="9" customWidth="1" min="15" max="15"/>
    <col width="8" customWidth="1" min="16" max="16"/>
    <col width="10" customWidth="1" min="17" max="17"/>
    <col width="10" customWidth="1" min="18" max="18"/>
  </cols>
  <sheetData>
    <row r="1" ht="30" customHeight="1">
      <c r="A1" s="16" t="inlineStr">
        <is>
          <t>Item master with closing stock and reorder sheet</t>
        </is>
      </c>
    </row>
    <row r="2" ht="30" customHeight="1">
      <c r="A2" s="17" t="inlineStr">
        <is>
          <t>Yellow columns: type or pick from the drop-down. Green columns: formulas, do not type over them. All numbers in this workbook are fictional teaching data, not real company figures.</t>
        </is>
      </c>
    </row>
    <row r="4" ht="32" customHeight="1">
      <c r="A4" s="18" t="inlineStr">
        <is>
          <t>SKU</t>
        </is>
      </c>
      <c r="B4" s="18" t="inlineStr">
        <is>
          <t>Item</t>
        </is>
      </c>
      <c r="C4" s="18" t="inlineStr">
        <is>
          <t>Category</t>
        </is>
      </c>
      <c r="D4" s="18" t="inlineStr">
        <is>
          <t>Warehouse</t>
        </is>
      </c>
      <c r="E4" s="18" t="inlineStr">
        <is>
          <t>Supplier</t>
        </is>
      </c>
      <c r="F4" s="18" t="inlineStr">
        <is>
          <t>Opening Stock</t>
        </is>
      </c>
      <c r="G4" s="18" t="inlineStr">
        <is>
          <t>Avg Daily Usage</t>
        </is>
      </c>
      <c r="H4" s="18" t="inlineStr">
        <is>
          <t>Lead Time Days</t>
        </is>
      </c>
      <c r="I4" s="18" t="inlineStr">
        <is>
          <t>Safety Stock</t>
        </is>
      </c>
      <c r="J4" s="18" t="inlineStr">
        <is>
          <t>Unit Cost</t>
        </is>
      </c>
      <c r="K4" s="18" t="inlineStr">
        <is>
          <t>Stock In</t>
        </is>
      </c>
      <c r="L4" s="18" t="inlineStr">
        <is>
          <t>Stock Out</t>
        </is>
      </c>
      <c r="M4" s="18" t="inlineStr">
        <is>
          <t>Closing Stock</t>
        </is>
      </c>
      <c r="N4" s="18" t="inlineStr">
        <is>
          <t>Reorder Level</t>
        </is>
      </c>
      <c r="O4" s="18" t="inlineStr">
        <is>
          <t>Reorder</t>
        </is>
      </c>
      <c r="P4" s="18" t="inlineStr">
        <is>
          <t>Order Qty</t>
        </is>
      </c>
      <c r="Q4" s="18" t="inlineStr">
        <is>
          <t>Order Value</t>
        </is>
      </c>
      <c r="R4" s="18" t="inlineStr">
        <is>
          <t>Stock Value</t>
        </is>
      </c>
    </row>
    <row r="5">
      <c r="A5" s="20" t="inlineStr">
        <is>
          <t>SKU-1001</t>
        </is>
      </c>
      <c r="B5" s="20" t="inlineStr">
        <is>
          <t>Basmati Rice 5 kg</t>
        </is>
      </c>
      <c r="C5" s="20" t="inlineStr">
        <is>
          <t>Grocery</t>
        </is>
      </c>
      <c r="D5" s="20" t="inlineStr">
        <is>
          <t>Pune</t>
        </is>
      </c>
      <c r="E5" s="20" t="inlineStr">
        <is>
          <t>Raja Traders</t>
        </is>
      </c>
      <c r="F5" s="21" t="n">
        <v>175</v>
      </c>
      <c r="G5" s="21" t="n">
        <v>5</v>
      </c>
      <c r="H5" s="21" t="n">
        <v>10</v>
      </c>
      <c r="I5" s="21" t="n">
        <v>20</v>
      </c>
      <c r="J5" s="26" t="n">
        <v>420</v>
      </c>
      <c r="K5" s="27">
        <f>SUMIFS(Transactions[Qty],Transactions[SKU],Items[[#This Row],[SKU]],Transactions[Type],"IN")</f>
        <v/>
      </c>
      <c r="L5" s="27">
        <f>SUMIFS(Transactions[Qty],Transactions[SKU],Items[[#This Row],[SKU]],Transactions[Type],"OUT")</f>
        <v/>
      </c>
      <c r="M5" s="27">
        <f>Items[[#This Row],[Opening Stock]]+Items[[#This Row],[Stock In]]-Items[[#This Row],[Stock Out]]</f>
        <v/>
      </c>
      <c r="N5" s="27">
        <f>Items[[#This Row],[Avg Daily Usage]]*Items[[#This Row],[Lead Time Days]]+Items[[#This Row],[Safety Stock]]</f>
        <v/>
      </c>
      <c r="O5" s="22">
        <f>IF(Items[[#This Row],[Closing Stock]]&lt;=Items[[#This Row],[Reorder Level]],"Reorder","OK")</f>
        <v/>
      </c>
      <c r="P5" s="27">
        <f>IF(Items[[#This Row],[Reorder]]="Reorder",Items[[#This Row],[Reorder Level]]+Items[[#This Row],[Avg Daily Usage]]*CoverDays-Items[[#This Row],[Closing Stock]],0)</f>
        <v/>
      </c>
      <c r="Q5" s="28">
        <f>Items[[#This Row],[Order Qty]]*Items[[#This Row],[Unit Cost]]</f>
        <v/>
      </c>
      <c r="R5" s="28">
        <f>Items[[#This Row],[Closing Stock]]*Items[[#This Row],[Unit Cost]]</f>
        <v/>
      </c>
    </row>
    <row r="6">
      <c r="A6" s="20" t="inlineStr">
        <is>
          <t>SKU-1002</t>
        </is>
      </c>
      <c r="B6" s="20" t="inlineStr">
        <is>
          <t>Toor Dal 1 kg</t>
        </is>
      </c>
      <c r="C6" s="20" t="inlineStr">
        <is>
          <t>Grocery</t>
        </is>
      </c>
      <c r="D6" s="20" t="inlineStr">
        <is>
          <t>Solapur</t>
        </is>
      </c>
      <c r="E6" s="20" t="inlineStr">
        <is>
          <t>Rani Distributors</t>
        </is>
      </c>
      <c r="F6" s="21" t="n">
        <v>78</v>
      </c>
      <c r="G6" s="21" t="n">
        <v>2</v>
      </c>
      <c r="H6" s="21" t="n">
        <v>7</v>
      </c>
      <c r="I6" s="21" t="n">
        <v>10</v>
      </c>
      <c r="J6" s="26" t="n">
        <v>140</v>
      </c>
      <c r="K6" s="27">
        <f>SUMIFS(Transactions[Qty],Transactions[SKU],Items[[#This Row],[SKU]],Transactions[Type],"IN")</f>
        <v/>
      </c>
      <c r="L6" s="27">
        <f>SUMIFS(Transactions[Qty],Transactions[SKU],Items[[#This Row],[SKU]],Transactions[Type],"OUT")</f>
        <v/>
      </c>
      <c r="M6" s="27">
        <f>Items[[#This Row],[Opening Stock]]+Items[[#This Row],[Stock In]]-Items[[#This Row],[Stock Out]]</f>
        <v/>
      </c>
      <c r="N6" s="27">
        <f>Items[[#This Row],[Avg Daily Usage]]*Items[[#This Row],[Lead Time Days]]+Items[[#This Row],[Safety Stock]]</f>
        <v/>
      </c>
      <c r="O6" s="22">
        <f>IF(Items[[#This Row],[Closing Stock]]&lt;=Items[[#This Row],[Reorder Level]],"Reorder","OK")</f>
        <v/>
      </c>
      <c r="P6" s="27">
        <f>IF(Items[[#This Row],[Reorder]]="Reorder",Items[[#This Row],[Reorder Level]]+Items[[#This Row],[Avg Daily Usage]]*CoverDays-Items[[#This Row],[Closing Stock]],0)</f>
        <v/>
      </c>
      <c r="Q6" s="28">
        <f>Items[[#This Row],[Order Qty]]*Items[[#This Row],[Unit Cost]]</f>
        <v/>
      </c>
      <c r="R6" s="28">
        <f>Items[[#This Row],[Closing Stock]]*Items[[#This Row],[Unit Cost]]</f>
        <v/>
      </c>
    </row>
    <row r="7">
      <c r="A7" s="20" t="inlineStr">
        <is>
          <t>SKU-1003</t>
        </is>
      </c>
      <c r="B7" s="20" t="inlineStr">
        <is>
          <t>Sunflower Oil 1 L</t>
        </is>
      </c>
      <c r="C7" s="20" t="inlineStr">
        <is>
          <t>Grocery</t>
        </is>
      </c>
      <c r="D7" s="20" t="inlineStr">
        <is>
          <t>Nashik</t>
        </is>
      </c>
      <c r="E7" s="20" t="inlineStr">
        <is>
          <t>Zoya Wholesale</t>
        </is>
      </c>
      <c r="F7" s="21" t="n">
        <v>135</v>
      </c>
      <c r="G7" s="21" t="n">
        <v>5</v>
      </c>
      <c r="H7" s="21" t="n">
        <v>14</v>
      </c>
      <c r="I7" s="21" t="n">
        <v>25</v>
      </c>
      <c r="J7" s="26" t="n">
        <v>135</v>
      </c>
      <c r="K7" s="27">
        <f>SUMIFS(Transactions[Qty],Transactions[SKU],Items[[#This Row],[SKU]],Transactions[Type],"IN")</f>
        <v/>
      </c>
      <c r="L7" s="27">
        <f>SUMIFS(Transactions[Qty],Transactions[SKU],Items[[#This Row],[SKU]],Transactions[Type],"OUT")</f>
        <v/>
      </c>
      <c r="M7" s="27">
        <f>Items[[#This Row],[Opening Stock]]+Items[[#This Row],[Stock In]]-Items[[#This Row],[Stock Out]]</f>
        <v/>
      </c>
      <c r="N7" s="27">
        <f>Items[[#This Row],[Avg Daily Usage]]*Items[[#This Row],[Lead Time Days]]+Items[[#This Row],[Safety Stock]]</f>
        <v/>
      </c>
      <c r="O7" s="22">
        <f>IF(Items[[#This Row],[Closing Stock]]&lt;=Items[[#This Row],[Reorder Level]],"Reorder","OK")</f>
        <v/>
      </c>
      <c r="P7" s="27">
        <f>IF(Items[[#This Row],[Reorder]]="Reorder",Items[[#This Row],[Reorder Level]]+Items[[#This Row],[Avg Daily Usage]]*CoverDays-Items[[#This Row],[Closing Stock]],0)</f>
        <v/>
      </c>
      <c r="Q7" s="28">
        <f>Items[[#This Row],[Order Qty]]*Items[[#This Row],[Unit Cost]]</f>
        <v/>
      </c>
      <c r="R7" s="28">
        <f>Items[[#This Row],[Closing Stock]]*Items[[#This Row],[Unit Cost]]</f>
        <v/>
      </c>
    </row>
    <row r="8">
      <c r="A8" s="20" t="inlineStr">
        <is>
          <t>SKU-1004</t>
        </is>
      </c>
      <c r="B8" s="20" t="inlineStr">
        <is>
          <t>Sugar 1 kg</t>
        </is>
      </c>
      <c r="C8" s="20" t="inlineStr">
        <is>
          <t>Grocery</t>
        </is>
      </c>
      <c r="D8" s="20" t="inlineStr">
        <is>
          <t>Sambhaji Nagar</t>
        </is>
      </c>
      <c r="E8" s="20" t="inlineStr">
        <is>
          <t>Amir Agencies</t>
        </is>
      </c>
      <c r="F8" s="21" t="n">
        <v>140</v>
      </c>
      <c r="G8" s="21" t="n">
        <v>5</v>
      </c>
      <c r="H8" s="21" t="n">
        <v>14</v>
      </c>
      <c r="I8" s="21" t="n">
        <v>15</v>
      </c>
      <c r="J8" s="26" t="n">
        <v>44</v>
      </c>
      <c r="K8" s="27">
        <f>SUMIFS(Transactions[Qty],Transactions[SKU],Items[[#This Row],[SKU]],Transactions[Type],"IN")</f>
        <v/>
      </c>
      <c r="L8" s="27">
        <f>SUMIFS(Transactions[Qty],Transactions[SKU],Items[[#This Row],[SKU]],Transactions[Type],"OUT")</f>
        <v/>
      </c>
      <c r="M8" s="27">
        <f>Items[[#This Row],[Opening Stock]]+Items[[#This Row],[Stock In]]-Items[[#This Row],[Stock Out]]</f>
        <v/>
      </c>
      <c r="N8" s="27">
        <f>Items[[#This Row],[Avg Daily Usage]]*Items[[#This Row],[Lead Time Days]]+Items[[#This Row],[Safety Stock]]</f>
        <v/>
      </c>
      <c r="O8" s="22">
        <f>IF(Items[[#This Row],[Closing Stock]]&lt;=Items[[#This Row],[Reorder Level]],"Reorder","OK")</f>
        <v/>
      </c>
      <c r="P8" s="27">
        <f>IF(Items[[#This Row],[Reorder]]="Reorder",Items[[#This Row],[Reorder Level]]+Items[[#This Row],[Avg Daily Usage]]*CoverDays-Items[[#This Row],[Closing Stock]],0)</f>
        <v/>
      </c>
      <c r="Q8" s="28">
        <f>Items[[#This Row],[Order Qty]]*Items[[#This Row],[Unit Cost]]</f>
        <v/>
      </c>
      <c r="R8" s="28">
        <f>Items[[#This Row],[Closing Stock]]*Items[[#This Row],[Unit Cost]]</f>
        <v/>
      </c>
    </row>
    <row r="9">
      <c r="A9" s="20" t="inlineStr">
        <is>
          <t>SKU-1005</t>
        </is>
      </c>
      <c r="B9" s="20" t="inlineStr">
        <is>
          <t>Tea 500 g</t>
        </is>
      </c>
      <c r="C9" s="20" t="inlineStr">
        <is>
          <t>Grocery</t>
        </is>
      </c>
      <c r="D9" s="20" t="inlineStr">
        <is>
          <t>Kolhapur</t>
        </is>
      </c>
      <c r="E9" s="20" t="inlineStr">
        <is>
          <t>Raja Traders</t>
        </is>
      </c>
      <c r="F9" s="21" t="n">
        <v>144</v>
      </c>
      <c r="G9" s="21" t="n">
        <v>6</v>
      </c>
      <c r="H9" s="21" t="n">
        <v>7</v>
      </c>
      <c r="I9" s="21" t="n">
        <v>18</v>
      </c>
      <c r="J9" s="26" t="n">
        <v>210</v>
      </c>
      <c r="K9" s="27">
        <f>SUMIFS(Transactions[Qty],Transactions[SKU],Items[[#This Row],[SKU]],Transactions[Type],"IN")</f>
        <v/>
      </c>
      <c r="L9" s="27">
        <f>SUMIFS(Transactions[Qty],Transactions[SKU],Items[[#This Row],[SKU]],Transactions[Type],"OUT")</f>
        <v/>
      </c>
      <c r="M9" s="27">
        <f>Items[[#This Row],[Opening Stock]]+Items[[#This Row],[Stock In]]-Items[[#This Row],[Stock Out]]</f>
        <v/>
      </c>
      <c r="N9" s="27">
        <f>Items[[#This Row],[Avg Daily Usage]]*Items[[#This Row],[Lead Time Days]]+Items[[#This Row],[Safety Stock]]</f>
        <v/>
      </c>
      <c r="O9" s="22">
        <f>IF(Items[[#This Row],[Closing Stock]]&lt;=Items[[#This Row],[Reorder Level]],"Reorder","OK")</f>
        <v/>
      </c>
      <c r="P9" s="27">
        <f>IF(Items[[#This Row],[Reorder]]="Reorder",Items[[#This Row],[Reorder Level]]+Items[[#This Row],[Avg Daily Usage]]*CoverDays-Items[[#This Row],[Closing Stock]],0)</f>
        <v/>
      </c>
      <c r="Q9" s="28">
        <f>Items[[#This Row],[Order Qty]]*Items[[#This Row],[Unit Cost]]</f>
        <v/>
      </c>
      <c r="R9" s="28">
        <f>Items[[#This Row],[Closing Stock]]*Items[[#This Row],[Unit Cost]]</f>
        <v/>
      </c>
    </row>
    <row r="10">
      <c r="A10" s="20" t="inlineStr">
        <is>
          <t>SKU-1006</t>
        </is>
      </c>
      <c r="B10" s="20" t="inlineStr">
        <is>
          <t>Wheat Atta 10 kg</t>
        </is>
      </c>
      <c r="C10" s="20" t="inlineStr">
        <is>
          <t>Grocery</t>
        </is>
      </c>
      <c r="D10" s="20" t="inlineStr">
        <is>
          <t>Nagpur</t>
        </is>
      </c>
      <c r="E10" s="20" t="inlineStr">
        <is>
          <t>Rani Distributors</t>
        </is>
      </c>
      <c r="F10" s="21" t="n">
        <v>420</v>
      </c>
      <c r="G10" s="21" t="n">
        <v>12</v>
      </c>
      <c r="H10" s="21" t="n">
        <v>10</v>
      </c>
      <c r="I10" s="21" t="n">
        <v>36</v>
      </c>
      <c r="J10" s="26" t="n">
        <v>380</v>
      </c>
      <c r="K10" s="27">
        <f>SUMIFS(Transactions[Qty],Transactions[SKU],Items[[#This Row],[SKU]],Transactions[Type],"IN")</f>
        <v/>
      </c>
      <c r="L10" s="27">
        <f>SUMIFS(Transactions[Qty],Transactions[SKU],Items[[#This Row],[SKU]],Transactions[Type],"OUT")</f>
        <v/>
      </c>
      <c r="M10" s="27">
        <f>Items[[#This Row],[Opening Stock]]+Items[[#This Row],[Stock In]]-Items[[#This Row],[Stock Out]]</f>
        <v/>
      </c>
      <c r="N10" s="27">
        <f>Items[[#This Row],[Avg Daily Usage]]*Items[[#This Row],[Lead Time Days]]+Items[[#This Row],[Safety Stock]]</f>
        <v/>
      </c>
      <c r="O10" s="22">
        <f>IF(Items[[#This Row],[Closing Stock]]&lt;=Items[[#This Row],[Reorder Level]],"Reorder","OK")</f>
        <v/>
      </c>
      <c r="P10" s="27">
        <f>IF(Items[[#This Row],[Reorder]]="Reorder",Items[[#This Row],[Reorder Level]]+Items[[#This Row],[Avg Daily Usage]]*CoverDays-Items[[#This Row],[Closing Stock]],0)</f>
        <v/>
      </c>
      <c r="Q10" s="28">
        <f>Items[[#This Row],[Order Qty]]*Items[[#This Row],[Unit Cost]]</f>
        <v/>
      </c>
      <c r="R10" s="28">
        <f>Items[[#This Row],[Closing Stock]]*Items[[#This Row],[Unit Cost]]</f>
        <v/>
      </c>
    </row>
    <row r="11">
      <c r="A11" s="20" t="inlineStr">
        <is>
          <t>SKU-1007</t>
        </is>
      </c>
      <c r="B11" s="20" t="inlineStr">
        <is>
          <t>Bath Soap</t>
        </is>
      </c>
      <c r="C11" s="20" t="inlineStr">
        <is>
          <t>Personal Care</t>
        </is>
      </c>
      <c r="D11" s="20" t="inlineStr">
        <is>
          <t>Pune</t>
        </is>
      </c>
      <c r="E11" s="20" t="inlineStr">
        <is>
          <t>Zoya Wholesale</t>
        </is>
      </c>
      <c r="F11" s="21" t="n">
        <v>336</v>
      </c>
      <c r="G11" s="21" t="n">
        <v>12</v>
      </c>
      <c r="H11" s="21" t="n">
        <v>7</v>
      </c>
      <c r="I11" s="21" t="n">
        <v>60</v>
      </c>
      <c r="J11" s="26" t="n">
        <v>32</v>
      </c>
      <c r="K11" s="27">
        <f>SUMIFS(Transactions[Qty],Transactions[SKU],Items[[#This Row],[SKU]],Transactions[Type],"IN")</f>
        <v/>
      </c>
      <c r="L11" s="27">
        <f>SUMIFS(Transactions[Qty],Transactions[SKU],Items[[#This Row],[SKU]],Transactions[Type],"OUT")</f>
        <v/>
      </c>
      <c r="M11" s="27">
        <f>Items[[#This Row],[Opening Stock]]+Items[[#This Row],[Stock In]]-Items[[#This Row],[Stock Out]]</f>
        <v/>
      </c>
      <c r="N11" s="27">
        <f>Items[[#This Row],[Avg Daily Usage]]*Items[[#This Row],[Lead Time Days]]+Items[[#This Row],[Safety Stock]]</f>
        <v/>
      </c>
      <c r="O11" s="22">
        <f>IF(Items[[#This Row],[Closing Stock]]&lt;=Items[[#This Row],[Reorder Level]],"Reorder","OK")</f>
        <v/>
      </c>
      <c r="P11" s="27">
        <f>IF(Items[[#This Row],[Reorder]]="Reorder",Items[[#This Row],[Reorder Level]]+Items[[#This Row],[Avg Daily Usage]]*CoverDays-Items[[#This Row],[Closing Stock]],0)</f>
        <v/>
      </c>
      <c r="Q11" s="28">
        <f>Items[[#This Row],[Order Qty]]*Items[[#This Row],[Unit Cost]]</f>
        <v/>
      </c>
      <c r="R11" s="28">
        <f>Items[[#This Row],[Closing Stock]]*Items[[#This Row],[Unit Cost]]</f>
        <v/>
      </c>
    </row>
    <row r="12">
      <c r="A12" s="20" t="inlineStr">
        <is>
          <t>SKU-1008</t>
        </is>
      </c>
      <c r="B12" s="20" t="inlineStr">
        <is>
          <t>Shampoo 180 ml</t>
        </is>
      </c>
      <c r="C12" s="20" t="inlineStr">
        <is>
          <t>Personal Care</t>
        </is>
      </c>
      <c r="D12" s="20" t="inlineStr">
        <is>
          <t>Solapur</t>
        </is>
      </c>
      <c r="E12" s="20" t="inlineStr">
        <is>
          <t>Amir Agencies</t>
        </is>
      </c>
      <c r="F12" s="21" t="n">
        <v>310</v>
      </c>
      <c r="G12" s="21" t="n">
        <v>10</v>
      </c>
      <c r="H12" s="21" t="n">
        <v>7</v>
      </c>
      <c r="I12" s="21" t="n">
        <v>30</v>
      </c>
      <c r="J12" s="26" t="n">
        <v>125</v>
      </c>
      <c r="K12" s="27">
        <f>SUMIFS(Transactions[Qty],Transactions[SKU],Items[[#This Row],[SKU]],Transactions[Type],"IN")</f>
        <v/>
      </c>
      <c r="L12" s="27">
        <f>SUMIFS(Transactions[Qty],Transactions[SKU],Items[[#This Row],[SKU]],Transactions[Type],"OUT")</f>
        <v/>
      </c>
      <c r="M12" s="27">
        <f>Items[[#This Row],[Opening Stock]]+Items[[#This Row],[Stock In]]-Items[[#This Row],[Stock Out]]</f>
        <v/>
      </c>
      <c r="N12" s="27">
        <f>Items[[#This Row],[Avg Daily Usage]]*Items[[#This Row],[Lead Time Days]]+Items[[#This Row],[Safety Stock]]</f>
        <v/>
      </c>
      <c r="O12" s="22">
        <f>IF(Items[[#This Row],[Closing Stock]]&lt;=Items[[#This Row],[Reorder Level]],"Reorder","OK")</f>
        <v/>
      </c>
      <c r="P12" s="27">
        <f>IF(Items[[#This Row],[Reorder]]="Reorder",Items[[#This Row],[Reorder Level]]+Items[[#This Row],[Avg Daily Usage]]*CoverDays-Items[[#This Row],[Closing Stock]],0)</f>
        <v/>
      </c>
      <c r="Q12" s="28">
        <f>Items[[#This Row],[Order Qty]]*Items[[#This Row],[Unit Cost]]</f>
        <v/>
      </c>
      <c r="R12" s="28">
        <f>Items[[#This Row],[Closing Stock]]*Items[[#This Row],[Unit Cost]]</f>
        <v/>
      </c>
    </row>
    <row r="13">
      <c r="A13" s="20" t="inlineStr">
        <is>
          <t>SKU-1009</t>
        </is>
      </c>
      <c r="B13" s="20" t="inlineStr">
        <is>
          <t>Toothpaste 150 g</t>
        </is>
      </c>
      <c r="C13" s="20" t="inlineStr">
        <is>
          <t>Personal Care</t>
        </is>
      </c>
      <c r="D13" s="20" t="inlineStr">
        <is>
          <t>Nashik</t>
        </is>
      </c>
      <c r="E13" s="20" t="inlineStr">
        <is>
          <t>Raja Traders</t>
        </is>
      </c>
      <c r="F13" s="21" t="n">
        <v>320</v>
      </c>
      <c r="G13" s="21" t="n">
        <v>10</v>
      </c>
      <c r="H13" s="21" t="n">
        <v>10</v>
      </c>
      <c r="I13" s="21" t="n">
        <v>30</v>
      </c>
      <c r="J13" s="26" t="n">
        <v>85</v>
      </c>
      <c r="K13" s="27">
        <f>SUMIFS(Transactions[Qty],Transactions[SKU],Items[[#This Row],[SKU]],Transactions[Type],"IN")</f>
        <v/>
      </c>
      <c r="L13" s="27">
        <f>SUMIFS(Transactions[Qty],Transactions[SKU],Items[[#This Row],[SKU]],Transactions[Type],"OUT")</f>
        <v/>
      </c>
      <c r="M13" s="27">
        <f>Items[[#This Row],[Opening Stock]]+Items[[#This Row],[Stock In]]-Items[[#This Row],[Stock Out]]</f>
        <v/>
      </c>
      <c r="N13" s="27">
        <f>Items[[#This Row],[Avg Daily Usage]]*Items[[#This Row],[Lead Time Days]]+Items[[#This Row],[Safety Stock]]</f>
        <v/>
      </c>
      <c r="O13" s="22">
        <f>IF(Items[[#This Row],[Closing Stock]]&lt;=Items[[#This Row],[Reorder Level]],"Reorder","OK")</f>
        <v/>
      </c>
      <c r="P13" s="27">
        <f>IF(Items[[#This Row],[Reorder]]="Reorder",Items[[#This Row],[Reorder Level]]+Items[[#This Row],[Avg Daily Usage]]*CoverDays-Items[[#This Row],[Closing Stock]],0)</f>
        <v/>
      </c>
      <c r="Q13" s="28">
        <f>Items[[#This Row],[Order Qty]]*Items[[#This Row],[Unit Cost]]</f>
        <v/>
      </c>
      <c r="R13" s="28">
        <f>Items[[#This Row],[Closing Stock]]*Items[[#This Row],[Unit Cost]]</f>
        <v/>
      </c>
    </row>
    <row r="14">
      <c r="A14" s="20" t="inlineStr">
        <is>
          <t>SKU-1010</t>
        </is>
      </c>
      <c r="B14" s="20" t="inlineStr">
        <is>
          <t>Hair Oil 200 ml</t>
        </is>
      </c>
      <c r="C14" s="20" t="inlineStr">
        <is>
          <t>Personal Care</t>
        </is>
      </c>
      <c r="D14" s="20" t="inlineStr">
        <is>
          <t>Sambhaji Nagar</t>
        </is>
      </c>
      <c r="E14" s="20" t="inlineStr">
        <is>
          <t>Rani Distributors</t>
        </is>
      </c>
      <c r="F14" s="21" t="n">
        <v>114</v>
      </c>
      <c r="G14" s="21" t="n">
        <v>3</v>
      </c>
      <c r="H14" s="21" t="n">
        <v>10</v>
      </c>
      <c r="I14" s="21" t="n">
        <v>15</v>
      </c>
      <c r="J14" s="26" t="n">
        <v>95</v>
      </c>
      <c r="K14" s="27">
        <f>SUMIFS(Transactions[Qty],Transactions[SKU],Items[[#This Row],[SKU]],Transactions[Type],"IN")</f>
        <v/>
      </c>
      <c r="L14" s="27">
        <f>SUMIFS(Transactions[Qty],Transactions[SKU],Items[[#This Row],[SKU]],Transactions[Type],"OUT")</f>
        <v/>
      </c>
      <c r="M14" s="27">
        <f>Items[[#This Row],[Opening Stock]]+Items[[#This Row],[Stock In]]-Items[[#This Row],[Stock Out]]</f>
        <v/>
      </c>
      <c r="N14" s="27">
        <f>Items[[#This Row],[Avg Daily Usage]]*Items[[#This Row],[Lead Time Days]]+Items[[#This Row],[Safety Stock]]</f>
        <v/>
      </c>
      <c r="O14" s="22">
        <f>IF(Items[[#This Row],[Closing Stock]]&lt;=Items[[#This Row],[Reorder Level]],"Reorder","OK")</f>
        <v/>
      </c>
      <c r="P14" s="27">
        <f>IF(Items[[#This Row],[Reorder]]="Reorder",Items[[#This Row],[Reorder Level]]+Items[[#This Row],[Avg Daily Usage]]*CoverDays-Items[[#This Row],[Closing Stock]],0)</f>
        <v/>
      </c>
      <c r="Q14" s="28">
        <f>Items[[#This Row],[Order Qty]]*Items[[#This Row],[Unit Cost]]</f>
        <v/>
      </c>
      <c r="R14" s="28">
        <f>Items[[#This Row],[Closing Stock]]*Items[[#This Row],[Unit Cost]]</f>
        <v/>
      </c>
    </row>
    <row r="15">
      <c r="A15" s="20" t="inlineStr">
        <is>
          <t>SKU-1011</t>
        </is>
      </c>
      <c r="B15" s="20" t="inlineStr">
        <is>
          <t>Detergent 1 kg</t>
        </is>
      </c>
      <c r="C15" s="20" t="inlineStr">
        <is>
          <t>Home Care</t>
        </is>
      </c>
      <c r="D15" s="20" t="inlineStr">
        <is>
          <t>Kolhapur</t>
        </is>
      </c>
      <c r="E15" s="20" t="inlineStr">
        <is>
          <t>Zoya Wholesale</t>
        </is>
      </c>
      <c r="F15" s="21" t="n">
        <v>180</v>
      </c>
      <c r="G15" s="21" t="n">
        <v>6</v>
      </c>
      <c r="H15" s="21" t="n">
        <v>14</v>
      </c>
      <c r="I15" s="21" t="n">
        <v>18</v>
      </c>
      <c r="J15" s="26" t="n">
        <v>110</v>
      </c>
      <c r="K15" s="27">
        <f>SUMIFS(Transactions[Qty],Transactions[SKU],Items[[#This Row],[SKU]],Transactions[Type],"IN")</f>
        <v/>
      </c>
      <c r="L15" s="27">
        <f>SUMIFS(Transactions[Qty],Transactions[SKU],Items[[#This Row],[SKU]],Transactions[Type],"OUT")</f>
        <v/>
      </c>
      <c r="M15" s="27">
        <f>Items[[#This Row],[Opening Stock]]+Items[[#This Row],[Stock In]]-Items[[#This Row],[Stock Out]]</f>
        <v/>
      </c>
      <c r="N15" s="27">
        <f>Items[[#This Row],[Avg Daily Usage]]*Items[[#This Row],[Lead Time Days]]+Items[[#This Row],[Safety Stock]]</f>
        <v/>
      </c>
      <c r="O15" s="22">
        <f>IF(Items[[#This Row],[Closing Stock]]&lt;=Items[[#This Row],[Reorder Level]],"Reorder","OK")</f>
        <v/>
      </c>
      <c r="P15" s="27">
        <f>IF(Items[[#This Row],[Reorder]]="Reorder",Items[[#This Row],[Reorder Level]]+Items[[#This Row],[Avg Daily Usage]]*CoverDays-Items[[#This Row],[Closing Stock]],0)</f>
        <v/>
      </c>
      <c r="Q15" s="28">
        <f>Items[[#This Row],[Order Qty]]*Items[[#This Row],[Unit Cost]]</f>
        <v/>
      </c>
      <c r="R15" s="28">
        <f>Items[[#This Row],[Closing Stock]]*Items[[#This Row],[Unit Cost]]</f>
        <v/>
      </c>
    </row>
    <row r="16">
      <c r="A16" s="20" t="inlineStr">
        <is>
          <t>SKU-1012</t>
        </is>
      </c>
      <c r="B16" s="20" t="inlineStr">
        <is>
          <t>Dishwash Bar</t>
        </is>
      </c>
      <c r="C16" s="20" t="inlineStr">
        <is>
          <t>Home Care</t>
        </is>
      </c>
      <c r="D16" s="20" t="inlineStr">
        <is>
          <t>Nagpur</t>
        </is>
      </c>
      <c r="E16" s="20" t="inlineStr">
        <is>
          <t>Amir Agencies</t>
        </is>
      </c>
      <c r="F16" s="21" t="n">
        <v>200</v>
      </c>
      <c r="G16" s="21" t="n">
        <v>10</v>
      </c>
      <c r="H16" s="21" t="n">
        <v>14</v>
      </c>
      <c r="I16" s="21" t="n">
        <v>50</v>
      </c>
      <c r="J16" s="26" t="n">
        <v>18</v>
      </c>
      <c r="K16" s="27">
        <f>SUMIFS(Transactions[Qty],Transactions[SKU],Items[[#This Row],[SKU]],Transactions[Type],"IN")</f>
        <v/>
      </c>
      <c r="L16" s="27">
        <f>SUMIFS(Transactions[Qty],Transactions[SKU],Items[[#This Row],[SKU]],Transactions[Type],"OUT")</f>
        <v/>
      </c>
      <c r="M16" s="27">
        <f>Items[[#This Row],[Opening Stock]]+Items[[#This Row],[Stock In]]-Items[[#This Row],[Stock Out]]</f>
        <v/>
      </c>
      <c r="N16" s="27">
        <f>Items[[#This Row],[Avg Daily Usage]]*Items[[#This Row],[Lead Time Days]]+Items[[#This Row],[Safety Stock]]</f>
        <v/>
      </c>
      <c r="O16" s="22">
        <f>IF(Items[[#This Row],[Closing Stock]]&lt;=Items[[#This Row],[Reorder Level]],"Reorder","OK")</f>
        <v/>
      </c>
      <c r="P16" s="27">
        <f>IF(Items[[#This Row],[Reorder]]="Reorder",Items[[#This Row],[Reorder Level]]+Items[[#This Row],[Avg Daily Usage]]*CoverDays-Items[[#This Row],[Closing Stock]],0)</f>
        <v/>
      </c>
      <c r="Q16" s="28">
        <f>Items[[#This Row],[Order Qty]]*Items[[#This Row],[Unit Cost]]</f>
        <v/>
      </c>
      <c r="R16" s="28">
        <f>Items[[#This Row],[Closing Stock]]*Items[[#This Row],[Unit Cost]]</f>
        <v/>
      </c>
    </row>
    <row r="17">
      <c r="A17" s="20" t="inlineStr">
        <is>
          <t>SKU-1013</t>
        </is>
      </c>
      <c r="B17" s="20" t="inlineStr">
        <is>
          <t>Floor Cleaner 1 L</t>
        </is>
      </c>
      <c r="C17" s="20" t="inlineStr">
        <is>
          <t>Home Care</t>
        </is>
      </c>
      <c r="D17" s="20" t="inlineStr">
        <is>
          <t>Pune</t>
        </is>
      </c>
      <c r="E17" s="20" t="inlineStr">
        <is>
          <t>Raja Traders</t>
        </is>
      </c>
      <c r="F17" s="21" t="n">
        <v>180</v>
      </c>
      <c r="G17" s="21" t="n">
        <v>10</v>
      </c>
      <c r="H17" s="21" t="n">
        <v>14</v>
      </c>
      <c r="I17" s="21" t="n">
        <v>30</v>
      </c>
      <c r="J17" s="26" t="n">
        <v>140</v>
      </c>
      <c r="K17" s="27">
        <f>SUMIFS(Transactions[Qty],Transactions[SKU],Items[[#This Row],[SKU]],Transactions[Type],"IN")</f>
        <v/>
      </c>
      <c r="L17" s="27">
        <f>SUMIFS(Transactions[Qty],Transactions[SKU],Items[[#This Row],[SKU]],Transactions[Type],"OUT")</f>
        <v/>
      </c>
      <c r="M17" s="27">
        <f>Items[[#This Row],[Opening Stock]]+Items[[#This Row],[Stock In]]-Items[[#This Row],[Stock Out]]</f>
        <v/>
      </c>
      <c r="N17" s="27">
        <f>Items[[#This Row],[Avg Daily Usage]]*Items[[#This Row],[Lead Time Days]]+Items[[#This Row],[Safety Stock]]</f>
        <v/>
      </c>
      <c r="O17" s="22">
        <f>IF(Items[[#This Row],[Closing Stock]]&lt;=Items[[#This Row],[Reorder Level]],"Reorder","OK")</f>
        <v/>
      </c>
      <c r="P17" s="27">
        <f>IF(Items[[#This Row],[Reorder]]="Reorder",Items[[#This Row],[Reorder Level]]+Items[[#This Row],[Avg Daily Usage]]*CoverDays-Items[[#This Row],[Closing Stock]],0)</f>
        <v/>
      </c>
      <c r="Q17" s="28">
        <f>Items[[#This Row],[Order Qty]]*Items[[#This Row],[Unit Cost]]</f>
        <v/>
      </c>
      <c r="R17" s="28">
        <f>Items[[#This Row],[Closing Stock]]*Items[[#This Row],[Unit Cost]]</f>
        <v/>
      </c>
    </row>
    <row r="18">
      <c r="A18" s="20" t="inlineStr">
        <is>
          <t>SKU-1014</t>
        </is>
      </c>
      <c r="B18" s="20" t="inlineStr">
        <is>
          <t>Toilet Cleaner</t>
        </is>
      </c>
      <c r="C18" s="20" t="inlineStr">
        <is>
          <t>Home Care</t>
        </is>
      </c>
      <c r="D18" s="20" t="inlineStr">
        <is>
          <t>Solapur</t>
        </is>
      </c>
      <c r="E18" s="20" t="inlineStr">
        <is>
          <t>Rani Distributors</t>
        </is>
      </c>
      <c r="F18" s="21" t="n">
        <v>87</v>
      </c>
      <c r="G18" s="21" t="n">
        <v>3</v>
      </c>
      <c r="H18" s="21" t="n">
        <v>5</v>
      </c>
      <c r="I18" s="21" t="n">
        <v>12</v>
      </c>
      <c r="J18" s="26" t="n">
        <v>75</v>
      </c>
      <c r="K18" s="27">
        <f>SUMIFS(Transactions[Qty],Transactions[SKU],Items[[#This Row],[SKU]],Transactions[Type],"IN")</f>
        <v/>
      </c>
      <c r="L18" s="27">
        <f>SUMIFS(Transactions[Qty],Transactions[SKU],Items[[#This Row],[SKU]],Transactions[Type],"OUT")</f>
        <v/>
      </c>
      <c r="M18" s="27">
        <f>Items[[#This Row],[Opening Stock]]+Items[[#This Row],[Stock In]]-Items[[#This Row],[Stock Out]]</f>
        <v/>
      </c>
      <c r="N18" s="27">
        <f>Items[[#This Row],[Avg Daily Usage]]*Items[[#This Row],[Lead Time Days]]+Items[[#This Row],[Safety Stock]]</f>
        <v/>
      </c>
      <c r="O18" s="22">
        <f>IF(Items[[#This Row],[Closing Stock]]&lt;=Items[[#This Row],[Reorder Level]],"Reorder","OK")</f>
        <v/>
      </c>
      <c r="P18" s="27">
        <f>IF(Items[[#This Row],[Reorder]]="Reorder",Items[[#This Row],[Reorder Level]]+Items[[#This Row],[Avg Daily Usage]]*CoverDays-Items[[#This Row],[Closing Stock]],0)</f>
        <v/>
      </c>
      <c r="Q18" s="28">
        <f>Items[[#This Row],[Order Qty]]*Items[[#This Row],[Unit Cost]]</f>
        <v/>
      </c>
      <c r="R18" s="28">
        <f>Items[[#This Row],[Closing Stock]]*Items[[#This Row],[Unit Cost]]</f>
        <v/>
      </c>
    </row>
    <row r="19">
      <c r="A19" s="20" t="inlineStr">
        <is>
          <t>SKU-1015</t>
        </is>
      </c>
      <c r="B19" s="20" t="inlineStr">
        <is>
          <t>Notebook A4</t>
        </is>
      </c>
      <c r="C19" s="20" t="inlineStr">
        <is>
          <t>Stationery</t>
        </is>
      </c>
      <c r="D19" s="20" t="inlineStr">
        <is>
          <t>Nashik</t>
        </is>
      </c>
      <c r="E19" s="20" t="inlineStr">
        <is>
          <t>Zoya Wholesale</t>
        </is>
      </c>
      <c r="F19" s="21" t="n">
        <v>144</v>
      </c>
      <c r="G19" s="21" t="n">
        <v>8</v>
      </c>
      <c r="H19" s="21" t="n">
        <v>10</v>
      </c>
      <c r="I19" s="21" t="n">
        <v>40</v>
      </c>
      <c r="J19" s="26" t="n">
        <v>48</v>
      </c>
      <c r="K19" s="27">
        <f>SUMIFS(Transactions[Qty],Transactions[SKU],Items[[#This Row],[SKU]],Transactions[Type],"IN")</f>
        <v/>
      </c>
      <c r="L19" s="27">
        <f>SUMIFS(Transactions[Qty],Transactions[SKU],Items[[#This Row],[SKU]],Transactions[Type],"OUT")</f>
        <v/>
      </c>
      <c r="M19" s="27">
        <f>Items[[#This Row],[Opening Stock]]+Items[[#This Row],[Stock In]]-Items[[#This Row],[Stock Out]]</f>
        <v/>
      </c>
      <c r="N19" s="27">
        <f>Items[[#This Row],[Avg Daily Usage]]*Items[[#This Row],[Lead Time Days]]+Items[[#This Row],[Safety Stock]]</f>
        <v/>
      </c>
      <c r="O19" s="22">
        <f>IF(Items[[#This Row],[Closing Stock]]&lt;=Items[[#This Row],[Reorder Level]],"Reorder","OK")</f>
        <v/>
      </c>
      <c r="P19" s="27">
        <f>IF(Items[[#This Row],[Reorder]]="Reorder",Items[[#This Row],[Reorder Level]]+Items[[#This Row],[Avg Daily Usage]]*CoverDays-Items[[#This Row],[Closing Stock]],0)</f>
        <v/>
      </c>
      <c r="Q19" s="28">
        <f>Items[[#This Row],[Order Qty]]*Items[[#This Row],[Unit Cost]]</f>
        <v/>
      </c>
      <c r="R19" s="28">
        <f>Items[[#This Row],[Closing Stock]]*Items[[#This Row],[Unit Cost]]</f>
        <v/>
      </c>
    </row>
    <row r="20">
      <c r="A20" s="20" t="inlineStr">
        <is>
          <t>SKU-1016</t>
        </is>
      </c>
      <c r="B20" s="20" t="inlineStr">
        <is>
          <t>Ball Pen (10)</t>
        </is>
      </c>
      <c r="C20" s="20" t="inlineStr">
        <is>
          <t>Stationery</t>
        </is>
      </c>
      <c r="D20" s="20" t="inlineStr">
        <is>
          <t>Sambhaji Nagar</t>
        </is>
      </c>
      <c r="E20" s="20" t="inlineStr">
        <is>
          <t>Amir Agencies</t>
        </is>
      </c>
      <c r="F20" s="21" t="n">
        <v>76</v>
      </c>
      <c r="G20" s="21" t="n">
        <v>4</v>
      </c>
      <c r="H20" s="21" t="n">
        <v>14</v>
      </c>
      <c r="I20" s="21" t="n">
        <v>12</v>
      </c>
      <c r="J20" s="26" t="n">
        <v>60</v>
      </c>
      <c r="K20" s="27">
        <f>SUMIFS(Transactions[Qty],Transactions[SKU],Items[[#This Row],[SKU]],Transactions[Type],"IN")</f>
        <v/>
      </c>
      <c r="L20" s="27">
        <f>SUMIFS(Transactions[Qty],Transactions[SKU],Items[[#This Row],[SKU]],Transactions[Type],"OUT")</f>
        <v/>
      </c>
      <c r="M20" s="27">
        <f>Items[[#This Row],[Opening Stock]]+Items[[#This Row],[Stock In]]-Items[[#This Row],[Stock Out]]</f>
        <v/>
      </c>
      <c r="N20" s="27">
        <f>Items[[#This Row],[Avg Daily Usage]]*Items[[#This Row],[Lead Time Days]]+Items[[#This Row],[Safety Stock]]</f>
        <v/>
      </c>
      <c r="O20" s="22">
        <f>IF(Items[[#This Row],[Closing Stock]]&lt;=Items[[#This Row],[Reorder Level]],"Reorder","OK")</f>
        <v/>
      </c>
      <c r="P20" s="27">
        <f>IF(Items[[#This Row],[Reorder]]="Reorder",Items[[#This Row],[Reorder Level]]+Items[[#This Row],[Avg Daily Usage]]*CoverDays-Items[[#This Row],[Closing Stock]],0)</f>
        <v/>
      </c>
      <c r="Q20" s="28">
        <f>Items[[#This Row],[Order Qty]]*Items[[#This Row],[Unit Cost]]</f>
        <v/>
      </c>
      <c r="R20" s="28">
        <f>Items[[#This Row],[Closing Stock]]*Items[[#This Row],[Unit Cost]]</f>
        <v/>
      </c>
    </row>
    <row r="21">
      <c r="A21" s="20" t="inlineStr">
        <is>
          <t>SKU-1017</t>
        </is>
      </c>
      <c r="B21" s="20" t="inlineStr">
        <is>
          <t>Stapler</t>
        </is>
      </c>
      <c r="C21" s="20" t="inlineStr">
        <is>
          <t>Stationery</t>
        </is>
      </c>
      <c r="D21" s="20" t="inlineStr">
        <is>
          <t>Kolhapur</t>
        </is>
      </c>
      <c r="E21" s="20" t="inlineStr">
        <is>
          <t>Raja Traders</t>
        </is>
      </c>
      <c r="F21" s="21" t="n">
        <v>120</v>
      </c>
      <c r="G21" s="21" t="n">
        <v>6</v>
      </c>
      <c r="H21" s="21" t="n">
        <v>7</v>
      </c>
      <c r="I21" s="21" t="n">
        <v>24</v>
      </c>
      <c r="J21" s="26" t="n">
        <v>120</v>
      </c>
      <c r="K21" s="27">
        <f>SUMIFS(Transactions[Qty],Transactions[SKU],Items[[#This Row],[SKU]],Transactions[Type],"IN")</f>
        <v/>
      </c>
      <c r="L21" s="27">
        <f>SUMIFS(Transactions[Qty],Transactions[SKU],Items[[#This Row],[SKU]],Transactions[Type],"OUT")</f>
        <v/>
      </c>
      <c r="M21" s="27">
        <f>Items[[#This Row],[Opening Stock]]+Items[[#This Row],[Stock In]]-Items[[#This Row],[Stock Out]]</f>
        <v/>
      </c>
      <c r="N21" s="27">
        <f>Items[[#This Row],[Avg Daily Usage]]*Items[[#This Row],[Lead Time Days]]+Items[[#This Row],[Safety Stock]]</f>
        <v/>
      </c>
      <c r="O21" s="22">
        <f>IF(Items[[#This Row],[Closing Stock]]&lt;=Items[[#This Row],[Reorder Level]],"Reorder","OK")</f>
        <v/>
      </c>
      <c r="P21" s="27">
        <f>IF(Items[[#This Row],[Reorder]]="Reorder",Items[[#This Row],[Reorder Level]]+Items[[#This Row],[Avg Daily Usage]]*CoverDays-Items[[#This Row],[Closing Stock]],0)</f>
        <v/>
      </c>
      <c r="Q21" s="28">
        <f>Items[[#This Row],[Order Qty]]*Items[[#This Row],[Unit Cost]]</f>
        <v/>
      </c>
      <c r="R21" s="28">
        <f>Items[[#This Row],[Closing Stock]]*Items[[#This Row],[Unit Cost]]</f>
        <v/>
      </c>
    </row>
    <row r="22">
      <c r="A22" s="20" t="inlineStr">
        <is>
          <t>SKU-1018</t>
        </is>
      </c>
      <c r="B22" s="20" t="inlineStr">
        <is>
          <t>A4 Paper Ream</t>
        </is>
      </c>
      <c r="C22" s="20" t="inlineStr">
        <is>
          <t>Stationery</t>
        </is>
      </c>
      <c r="D22" s="20" t="inlineStr">
        <is>
          <t>Nagpur</t>
        </is>
      </c>
      <c r="E22" s="20" t="inlineStr">
        <is>
          <t>Rani Distributors</t>
        </is>
      </c>
      <c r="F22" s="21" t="n">
        <v>304</v>
      </c>
      <c r="G22" s="21" t="n">
        <v>8</v>
      </c>
      <c r="H22" s="21" t="n">
        <v>14</v>
      </c>
      <c r="I22" s="21" t="n">
        <v>24</v>
      </c>
      <c r="J22" s="26" t="n">
        <v>260</v>
      </c>
      <c r="K22" s="27">
        <f>SUMIFS(Transactions[Qty],Transactions[SKU],Items[[#This Row],[SKU]],Transactions[Type],"IN")</f>
        <v/>
      </c>
      <c r="L22" s="27">
        <f>SUMIFS(Transactions[Qty],Transactions[SKU],Items[[#This Row],[SKU]],Transactions[Type],"OUT")</f>
        <v/>
      </c>
      <c r="M22" s="27">
        <f>Items[[#This Row],[Opening Stock]]+Items[[#This Row],[Stock In]]-Items[[#This Row],[Stock Out]]</f>
        <v/>
      </c>
      <c r="N22" s="27">
        <f>Items[[#This Row],[Avg Daily Usage]]*Items[[#This Row],[Lead Time Days]]+Items[[#This Row],[Safety Stock]]</f>
        <v/>
      </c>
      <c r="O22" s="22">
        <f>IF(Items[[#This Row],[Closing Stock]]&lt;=Items[[#This Row],[Reorder Level]],"Reorder","OK")</f>
        <v/>
      </c>
      <c r="P22" s="27">
        <f>IF(Items[[#This Row],[Reorder]]="Reorder",Items[[#This Row],[Reorder Level]]+Items[[#This Row],[Avg Daily Usage]]*CoverDays-Items[[#This Row],[Closing Stock]],0)</f>
        <v/>
      </c>
      <c r="Q22" s="28">
        <f>Items[[#This Row],[Order Qty]]*Items[[#This Row],[Unit Cost]]</f>
        <v/>
      </c>
      <c r="R22" s="28">
        <f>Items[[#This Row],[Closing Stock]]*Items[[#This Row],[Unit Cost]]</f>
        <v/>
      </c>
    </row>
    <row r="23">
      <c r="A23" s="20" t="inlineStr">
        <is>
          <t>SKU-1019</t>
        </is>
      </c>
      <c r="B23" s="20" t="inlineStr">
        <is>
          <t>LED Bulb 9W</t>
        </is>
      </c>
      <c r="C23" s="20" t="inlineStr">
        <is>
          <t>Electricals</t>
        </is>
      </c>
      <c r="D23" s="20" t="inlineStr">
        <is>
          <t>Pune</t>
        </is>
      </c>
      <c r="E23" s="20" t="inlineStr">
        <is>
          <t>Zoya Wholesale</t>
        </is>
      </c>
      <c r="F23" s="21" t="n">
        <v>408</v>
      </c>
      <c r="G23" s="21" t="n">
        <v>12</v>
      </c>
      <c r="H23" s="21" t="n">
        <v>10</v>
      </c>
      <c r="I23" s="21" t="n">
        <v>36</v>
      </c>
      <c r="J23" s="26" t="n">
        <v>90</v>
      </c>
      <c r="K23" s="27">
        <f>SUMIFS(Transactions[Qty],Transactions[SKU],Items[[#This Row],[SKU]],Transactions[Type],"IN")</f>
        <v/>
      </c>
      <c r="L23" s="27">
        <f>SUMIFS(Transactions[Qty],Transactions[SKU],Items[[#This Row],[SKU]],Transactions[Type],"OUT")</f>
        <v/>
      </c>
      <c r="M23" s="27">
        <f>Items[[#This Row],[Opening Stock]]+Items[[#This Row],[Stock In]]-Items[[#This Row],[Stock Out]]</f>
        <v/>
      </c>
      <c r="N23" s="27">
        <f>Items[[#This Row],[Avg Daily Usage]]*Items[[#This Row],[Lead Time Days]]+Items[[#This Row],[Safety Stock]]</f>
        <v/>
      </c>
      <c r="O23" s="22">
        <f>IF(Items[[#This Row],[Closing Stock]]&lt;=Items[[#This Row],[Reorder Level]],"Reorder","OK")</f>
        <v/>
      </c>
      <c r="P23" s="27">
        <f>IF(Items[[#This Row],[Reorder]]="Reorder",Items[[#This Row],[Reorder Level]]+Items[[#This Row],[Avg Daily Usage]]*CoverDays-Items[[#This Row],[Closing Stock]],0)</f>
        <v/>
      </c>
      <c r="Q23" s="28">
        <f>Items[[#This Row],[Order Qty]]*Items[[#This Row],[Unit Cost]]</f>
        <v/>
      </c>
      <c r="R23" s="28">
        <f>Items[[#This Row],[Closing Stock]]*Items[[#This Row],[Unit Cost]]</f>
        <v/>
      </c>
    </row>
    <row r="24">
      <c r="A24" s="20" t="inlineStr">
        <is>
          <t>SKU-1020</t>
        </is>
      </c>
      <c r="B24" s="20" t="inlineStr">
        <is>
          <t>Extension Board</t>
        </is>
      </c>
      <c r="C24" s="20" t="inlineStr">
        <is>
          <t>Electricals</t>
        </is>
      </c>
      <c r="D24" s="20" t="inlineStr">
        <is>
          <t>Solapur</t>
        </is>
      </c>
      <c r="E24" s="20" t="inlineStr">
        <is>
          <t>Amir Agencies</t>
        </is>
      </c>
      <c r="F24" s="21" t="n">
        <v>40</v>
      </c>
      <c r="G24" s="21" t="n">
        <v>2</v>
      </c>
      <c r="H24" s="21" t="n">
        <v>5</v>
      </c>
      <c r="I24" s="21" t="n">
        <v>6</v>
      </c>
      <c r="J24" s="26" t="n">
        <v>320</v>
      </c>
      <c r="K24" s="27">
        <f>SUMIFS(Transactions[Qty],Transactions[SKU],Items[[#This Row],[SKU]],Transactions[Type],"IN")</f>
        <v/>
      </c>
      <c r="L24" s="27">
        <f>SUMIFS(Transactions[Qty],Transactions[SKU],Items[[#This Row],[SKU]],Transactions[Type],"OUT")</f>
        <v/>
      </c>
      <c r="M24" s="27">
        <f>Items[[#This Row],[Opening Stock]]+Items[[#This Row],[Stock In]]-Items[[#This Row],[Stock Out]]</f>
        <v/>
      </c>
      <c r="N24" s="27">
        <f>Items[[#This Row],[Avg Daily Usage]]*Items[[#This Row],[Lead Time Days]]+Items[[#This Row],[Safety Stock]]</f>
        <v/>
      </c>
      <c r="O24" s="22">
        <f>IF(Items[[#This Row],[Closing Stock]]&lt;=Items[[#This Row],[Reorder Level]],"Reorder","OK")</f>
        <v/>
      </c>
      <c r="P24" s="27">
        <f>IF(Items[[#This Row],[Reorder]]="Reorder",Items[[#This Row],[Reorder Level]]+Items[[#This Row],[Avg Daily Usage]]*CoverDays-Items[[#This Row],[Closing Stock]],0)</f>
        <v/>
      </c>
      <c r="Q24" s="28">
        <f>Items[[#This Row],[Order Qty]]*Items[[#This Row],[Unit Cost]]</f>
        <v/>
      </c>
      <c r="R24" s="28">
        <f>Items[[#This Row],[Closing Stock]]*Items[[#This Row],[Unit Cost]]</f>
        <v/>
      </c>
    </row>
    <row r="25">
      <c r="A25" s="20" t="inlineStr">
        <is>
          <t>SKU-1021</t>
        </is>
      </c>
      <c r="B25" s="20" t="inlineStr">
        <is>
          <t>AA Batteries (4)</t>
        </is>
      </c>
      <c r="C25" s="20" t="inlineStr">
        <is>
          <t>Electricals</t>
        </is>
      </c>
      <c r="D25" s="20" t="inlineStr">
        <is>
          <t>Nashik</t>
        </is>
      </c>
      <c r="E25" s="20" t="inlineStr">
        <is>
          <t>Raja Traders</t>
        </is>
      </c>
      <c r="F25" s="21" t="n">
        <v>280</v>
      </c>
      <c r="G25" s="21" t="n">
        <v>8</v>
      </c>
      <c r="H25" s="21" t="n">
        <v>14</v>
      </c>
      <c r="I25" s="21" t="n">
        <v>24</v>
      </c>
      <c r="J25" s="26" t="n">
        <v>80</v>
      </c>
      <c r="K25" s="27">
        <f>SUMIFS(Transactions[Qty],Transactions[SKU],Items[[#This Row],[SKU]],Transactions[Type],"IN")</f>
        <v/>
      </c>
      <c r="L25" s="27">
        <f>SUMIFS(Transactions[Qty],Transactions[SKU],Items[[#This Row],[SKU]],Transactions[Type],"OUT")</f>
        <v/>
      </c>
      <c r="M25" s="27">
        <f>Items[[#This Row],[Opening Stock]]+Items[[#This Row],[Stock In]]-Items[[#This Row],[Stock Out]]</f>
        <v/>
      </c>
      <c r="N25" s="27">
        <f>Items[[#This Row],[Avg Daily Usage]]*Items[[#This Row],[Lead Time Days]]+Items[[#This Row],[Safety Stock]]</f>
        <v/>
      </c>
      <c r="O25" s="22">
        <f>IF(Items[[#This Row],[Closing Stock]]&lt;=Items[[#This Row],[Reorder Level]],"Reorder","OK")</f>
        <v/>
      </c>
      <c r="P25" s="27">
        <f>IF(Items[[#This Row],[Reorder]]="Reorder",Items[[#This Row],[Reorder Level]]+Items[[#This Row],[Avg Daily Usage]]*CoverDays-Items[[#This Row],[Closing Stock]],0)</f>
        <v/>
      </c>
      <c r="Q25" s="28">
        <f>Items[[#This Row],[Order Qty]]*Items[[#This Row],[Unit Cost]]</f>
        <v/>
      </c>
      <c r="R25" s="28">
        <f>Items[[#This Row],[Closing Stock]]*Items[[#This Row],[Unit Cost]]</f>
        <v/>
      </c>
    </row>
    <row r="26">
      <c r="A26" s="20" t="inlineStr">
        <is>
          <t>SKU-1022</t>
        </is>
      </c>
      <c r="B26" s="20" t="inlineStr">
        <is>
          <t>Ceiling Fan</t>
        </is>
      </c>
      <c r="C26" s="20" t="inlineStr">
        <is>
          <t>Electricals</t>
        </is>
      </c>
      <c r="D26" s="20" t="inlineStr">
        <is>
          <t>Sambhaji Nagar</t>
        </is>
      </c>
      <c r="E26" s="20" t="inlineStr">
        <is>
          <t>Rani Distributors</t>
        </is>
      </c>
      <c r="F26" s="21" t="n">
        <v>456</v>
      </c>
      <c r="G26" s="21" t="n">
        <v>12</v>
      </c>
      <c r="H26" s="21" t="n">
        <v>7</v>
      </c>
      <c r="I26" s="21" t="n">
        <v>60</v>
      </c>
      <c r="J26" s="26" t="n">
        <v>1650</v>
      </c>
      <c r="K26" s="27">
        <f>SUMIFS(Transactions[Qty],Transactions[SKU],Items[[#This Row],[SKU]],Transactions[Type],"IN")</f>
        <v/>
      </c>
      <c r="L26" s="27">
        <f>SUMIFS(Transactions[Qty],Transactions[SKU],Items[[#This Row],[SKU]],Transactions[Type],"OUT")</f>
        <v/>
      </c>
      <c r="M26" s="27">
        <f>Items[[#This Row],[Opening Stock]]+Items[[#This Row],[Stock In]]-Items[[#This Row],[Stock Out]]</f>
        <v/>
      </c>
      <c r="N26" s="27">
        <f>Items[[#This Row],[Avg Daily Usage]]*Items[[#This Row],[Lead Time Days]]+Items[[#This Row],[Safety Stock]]</f>
        <v/>
      </c>
      <c r="O26" s="22">
        <f>IF(Items[[#This Row],[Closing Stock]]&lt;=Items[[#This Row],[Reorder Level]],"Reorder","OK")</f>
        <v/>
      </c>
      <c r="P26" s="27">
        <f>IF(Items[[#This Row],[Reorder]]="Reorder",Items[[#This Row],[Reorder Level]]+Items[[#This Row],[Avg Daily Usage]]*CoverDays-Items[[#This Row],[Closing Stock]],0)</f>
        <v/>
      </c>
      <c r="Q26" s="28">
        <f>Items[[#This Row],[Order Qty]]*Items[[#This Row],[Unit Cost]]</f>
        <v/>
      </c>
      <c r="R26" s="28">
        <f>Items[[#This Row],[Closing Stock]]*Items[[#This Row],[Unit Cost]]</f>
        <v/>
      </c>
    </row>
    <row r="27">
      <c r="A27" s="20" t="inlineStr">
        <is>
          <t>SKU-1023</t>
        </is>
      </c>
      <c r="B27" s="20" t="inlineStr">
        <is>
          <t>Tube Light 20W</t>
        </is>
      </c>
      <c r="C27" s="20" t="inlineStr">
        <is>
          <t>Electricals</t>
        </is>
      </c>
      <c r="D27" s="20" t="inlineStr">
        <is>
          <t>Kolhapur</t>
        </is>
      </c>
      <c r="E27" s="20" t="inlineStr">
        <is>
          <t>Zoya Wholesale</t>
        </is>
      </c>
      <c r="F27" s="21" t="n">
        <v>96</v>
      </c>
      <c r="G27" s="21" t="n">
        <v>4</v>
      </c>
      <c r="H27" s="21" t="n">
        <v>14</v>
      </c>
      <c r="I27" s="21" t="n">
        <v>12</v>
      </c>
      <c r="J27" s="26" t="n">
        <v>210</v>
      </c>
      <c r="K27" s="27">
        <f>SUMIFS(Transactions[Qty],Transactions[SKU],Items[[#This Row],[SKU]],Transactions[Type],"IN")</f>
        <v/>
      </c>
      <c r="L27" s="27">
        <f>SUMIFS(Transactions[Qty],Transactions[SKU],Items[[#This Row],[SKU]],Transactions[Type],"OUT")</f>
        <v/>
      </c>
      <c r="M27" s="27">
        <f>Items[[#This Row],[Opening Stock]]+Items[[#This Row],[Stock In]]-Items[[#This Row],[Stock Out]]</f>
        <v/>
      </c>
      <c r="N27" s="27">
        <f>Items[[#This Row],[Avg Daily Usage]]*Items[[#This Row],[Lead Time Days]]+Items[[#This Row],[Safety Stock]]</f>
        <v/>
      </c>
      <c r="O27" s="22">
        <f>IF(Items[[#This Row],[Closing Stock]]&lt;=Items[[#This Row],[Reorder Level]],"Reorder","OK")</f>
        <v/>
      </c>
      <c r="P27" s="27">
        <f>IF(Items[[#This Row],[Reorder]]="Reorder",Items[[#This Row],[Reorder Level]]+Items[[#This Row],[Avg Daily Usage]]*CoverDays-Items[[#This Row],[Closing Stock]],0)</f>
        <v/>
      </c>
      <c r="Q27" s="28">
        <f>Items[[#This Row],[Order Qty]]*Items[[#This Row],[Unit Cost]]</f>
        <v/>
      </c>
      <c r="R27" s="28">
        <f>Items[[#This Row],[Closing Stock]]*Items[[#This Row],[Unit Cost]]</f>
        <v/>
      </c>
    </row>
    <row r="28">
      <c r="A28" s="20" t="inlineStr">
        <is>
          <t>SKU-1024</t>
        </is>
      </c>
      <c r="B28" s="20" t="inlineStr">
        <is>
          <t>Switch Board</t>
        </is>
      </c>
      <c r="C28" s="20" t="inlineStr">
        <is>
          <t>Electricals</t>
        </is>
      </c>
      <c r="D28" s="20" t="inlineStr">
        <is>
          <t>Nagpur</t>
        </is>
      </c>
      <c r="E28" s="20" t="inlineStr">
        <is>
          <t>Amir Agencies</t>
        </is>
      </c>
      <c r="F28" s="21" t="n">
        <v>66</v>
      </c>
      <c r="G28" s="21" t="n">
        <v>3</v>
      </c>
      <c r="H28" s="21" t="n">
        <v>10</v>
      </c>
      <c r="I28" s="21" t="n">
        <v>12</v>
      </c>
      <c r="J28" s="26" t="n">
        <v>150</v>
      </c>
      <c r="K28" s="27">
        <f>SUMIFS(Transactions[Qty],Transactions[SKU],Items[[#This Row],[SKU]],Transactions[Type],"IN")</f>
        <v/>
      </c>
      <c r="L28" s="27">
        <f>SUMIFS(Transactions[Qty],Transactions[SKU],Items[[#This Row],[SKU]],Transactions[Type],"OUT")</f>
        <v/>
      </c>
      <c r="M28" s="27">
        <f>Items[[#This Row],[Opening Stock]]+Items[[#This Row],[Stock In]]-Items[[#This Row],[Stock Out]]</f>
        <v/>
      </c>
      <c r="N28" s="27">
        <f>Items[[#This Row],[Avg Daily Usage]]*Items[[#This Row],[Lead Time Days]]+Items[[#This Row],[Safety Stock]]</f>
        <v/>
      </c>
      <c r="O28" s="22">
        <f>IF(Items[[#This Row],[Closing Stock]]&lt;=Items[[#This Row],[Reorder Level]],"Reorder","OK")</f>
        <v/>
      </c>
      <c r="P28" s="27">
        <f>IF(Items[[#This Row],[Reorder]]="Reorder",Items[[#This Row],[Reorder Level]]+Items[[#This Row],[Avg Daily Usage]]*CoverDays-Items[[#This Row],[Closing Stock]],0)</f>
        <v/>
      </c>
      <c r="Q28" s="28">
        <f>Items[[#This Row],[Order Qty]]*Items[[#This Row],[Unit Cost]]</f>
        <v/>
      </c>
      <c r="R28" s="28">
        <f>Items[[#This Row],[Closing Stock]]*Items[[#This Row],[Unit Cost]]</f>
        <v/>
      </c>
    </row>
    <row r="29">
      <c r="A29" s="20" t="inlineStr">
        <is>
          <t>SKU-1025</t>
        </is>
      </c>
      <c r="B29" s="20" t="inlineStr">
        <is>
          <t>Poha 1 kg</t>
        </is>
      </c>
      <c r="C29" s="20" t="inlineStr">
        <is>
          <t>Grocery</t>
        </is>
      </c>
      <c r="D29" s="20" t="inlineStr">
        <is>
          <t>Pune</t>
        </is>
      </c>
      <c r="E29" s="20" t="inlineStr">
        <is>
          <t>Raja Traders</t>
        </is>
      </c>
      <c r="F29" s="21" t="n">
        <v>200</v>
      </c>
      <c r="G29" s="21" t="n">
        <v>10</v>
      </c>
      <c r="H29" s="21" t="n">
        <v>5</v>
      </c>
      <c r="I29" s="21" t="n">
        <v>50</v>
      </c>
      <c r="J29" s="26" t="n">
        <v>55</v>
      </c>
      <c r="K29" s="27">
        <f>SUMIFS(Transactions[Qty],Transactions[SKU],Items[[#This Row],[SKU]],Transactions[Type],"IN")</f>
        <v/>
      </c>
      <c r="L29" s="27">
        <f>SUMIFS(Transactions[Qty],Transactions[SKU],Items[[#This Row],[SKU]],Transactions[Type],"OUT")</f>
        <v/>
      </c>
      <c r="M29" s="27">
        <f>Items[[#This Row],[Opening Stock]]+Items[[#This Row],[Stock In]]-Items[[#This Row],[Stock Out]]</f>
        <v/>
      </c>
      <c r="N29" s="27">
        <f>Items[[#This Row],[Avg Daily Usage]]*Items[[#This Row],[Lead Time Days]]+Items[[#This Row],[Safety Stock]]</f>
        <v/>
      </c>
      <c r="O29" s="22">
        <f>IF(Items[[#This Row],[Closing Stock]]&lt;=Items[[#This Row],[Reorder Level]],"Reorder","OK")</f>
        <v/>
      </c>
      <c r="P29" s="27">
        <f>IF(Items[[#This Row],[Reorder]]="Reorder",Items[[#This Row],[Reorder Level]]+Items[[#This Row],[Avg Daily Usage]]*CoverDays-Items[[#This Row],[Closing Stock]],0)</f>
        <v/>
      </c>
      <c r="Q29" s="28">
        <f>Items[[#This Row],[Order Qty]]*Items[[#This Row],[Unit Cost]]</f>
        <v/>
      </c>
      <c r="R29" s="28">
        <f>Items[[#This Row],[Closing Stock]]*Items[[#This Row],[Unit Cost]]</f>
        <v/>
      </c>
    </row>
    <row r="30">
      <c r="A30" s="20" t="inlineStr">
        <is>
          <t>SKU-1026</t>
        </is>
      </c>
      <c r="B30" s="20" t="inlineStr">
        <is>
          <t>Jaggery 1 kg</t>
        </is>
      </c>
      <c r="C30" s="20" t="inlineStr">
        <is>
          <t>Grocery</t>
        </is>
      </c>
      <c r="D30" s="20" t="inlineStr">
        <is>
          <t>Solapur</t>
        </is>
      </c>
      <c r="E30" s="20" t="inlineStr">
        <is>
          <t>Rani Distributors</t>
        </is>
      </c>
      <c r="F30" s="21" t="n">
        <v>256</v>
      </c>
      <c r="G30" s="21" t="n">
        <v>8</v>
      </c>
      <c r="H30" s="21" t="n">
        <v>5</v>
      </c>
      <c r="I30" s="21" t="n">
        <v>24</v>
      </c>
      <c r="J30" s="26" t="n">
        <v>60</v>
      </c>
      <c r="K30" s="27">
        <f>SUMIFS(Transactions[Qty],Transactions[SKU],Items[[#This Row],[SKU]],Transactions[Type],"IN")</f>
        <v/>
      </c>
      <c r="L30" s="27">
        <f>SUMIFS(Transactions[Qty],Transactions[SKU],Items[[#This Row],[SKU]],Transactions[Type],"OUT")</f>
        <v/>
      </c>
      <c r="M30" s="27">
        <f>Items[[#This Row],[Opening Stock]]+Items[[#This Row],[Stock In]]-Items[[#This Row],[Stock Out]]</f>
        <v/>
      </c>
      <c r="N30" s="27">
        <f>Items[[#This Row],[Avg Daily Usage]]*Items[[#This Row],[Lead Time Days]]+Items[[#This Row],[Safety Stock]]</f>
        <v/>
      </c>
      <c r="O30" s="22">
        <f>IF(Items[[#This Row],[Closing Stock]]&lt;=Items[[#This Row],[Reorder Level]],"Reorder","OK")</f>
        <v/>
      </c>
      <c r="P30" s="27">
        <f>IF(Items[[#This Row],[Reorder]]="Reorder",Items[[#This Row],[Reorder Level]]+Items[[#This Row],[Avg Daily Usage]]*CoverDays-Items[[#This Row],[Closing Stock]],0)</f>
        <v/>
      </c>
      <c r="Q30" s="28">
        <f>Items[[#This Row],[Order Qty]]*Items[[#This Row],[Unit Cost]]</f>
        <v/>
      </c>
      <c r="R30" s="28">
        <f>Items[[#This Row],[Closing Stock]]*Items[[#This Row],[Unit Cost]]</f>
        <v/>
      </c>
    </row>
    <row r="31">
      <c r="A31" s="20" t="inlineStr">
        <is>
          <t>SKU-1027</t>
        </is>
      </c>
      <c r="B31" s="20" t="inlineStr">
        <is>
          <t>Face Cream</t>
        </is>
      </c>
      <c r="C31" s="20" t="inlineStr">
        <is>
          <t>Personal Care</t>
        </is>
      </c>
      <c r="D31" s="20" t="inlineStr">
        <is>
          <t>Nashik</t>
        </is>
      </c>
      <c r="E31" s="20" t="inlineStr">
        <is>
          <t>Zoya Wholesale</t>
        </is>
      </c>
      <c r="F31" s="21" t="n">
        <v>234</v>
      </c>
      <c r="G31" s="21" t="n">
        <v>6</v>
      </c>
      <c r="H31" s="21" t="n">
        <v>10</v>
      </c>
      <c r="I31" s="21" t="n">
        <v>18</v>
      </c>
      <c r="J31" s="26" t="n">
        <v>145</v>
      </c>
      <c r="K31" s="27">
        <f>SUMIFS(Transactions[Qty],Transactions[SKU],Items[[#This Row],[SKU]],Transactions[Type],"IN")</f>
        <v/>
      </c>
      <c r="L31" s="27">
        <f>SUMIFS(Transactions[Qty],Transactions[SKU],Items[[#This Row],[SKU]],Transactions[Type],"OUT")</f>
        <v/>
      </c>
      <c r="M31" s="27">
        <f>Items[[#This Row],[Opening Stock]]+Items[[#This Row],[Stock In]]-Items[[#This Row],[Stock Out]]</f>
        <v/>
      </c>
      <c r="N31" s="27">
        <f>Items[[#This Row],[Avg Daily Usage]]*Items[[#This Row],[Lead Time Days]]+Items[[#This Row],[Safety Stock]]</f>
        <v/>
      </c>
      <c r="O31" s="22">
        <f>IF(Items[[#This Row],[Closing Stock]]&lt;=Items[[#This Row],[Reorder Level]],"Reorder","OK")</f>
        <v/>
      </c>
      <c r="P31" s="27">
        <f>IF(Items[[#This Row],[Reorder]]="Reorder",Items[[#This Row],[Reorder Level]]+Items[[#This Row],[Avg Daily Usage]]*CoverDays-Items[[#This Row],[Closing Stock]],0)</f>
        <v/>
      </c>
      <c r="Q31" s="28">
        <f>Items[[#This Row],[Order Qty]]*Items[[#This Row],[Unit Cost]]</f>
        <v/>
      </c>
      <c r="R31" s="28">
        <f>Items[[#This Row],[Closing Stock]]*Items[[#This Row],[Unit Cost]]</f>
        <v/>
      </c>
    </row>
    <row r="32">
      <c r="A32" s="20" t="inlineStr">
        <is>
          <t>SKU-1028</t>
        </is>
      </c>
      <c r="B32" s="20" t="inlineStr">
        <is>
          <t>Mop</t>
        </is>
      </c>
      <c r="C32" s="20" t="inlineStr">
        <is>
          <t>Home Care</t>
        </is>
      </c>
      <c r="D32" s="20" t="inlineStr">
        <is>
          <t>Sambhaji Nagar</t>
        </is>
      </c>
      <c r="E32" s="20" t="inlineStr">
        <is>
          <t>Amir Agencies</t>
        </is>
      </c>
      <c r="F32" s="21" t="n">
        <v>132</v>
      </c>
      <c r="G32" s="21" t="n">
        <v>6</v>
      </c>
      <c r="H32" s="21" t="n">
        <v>10</v>
      </c>
      <c r="I32" s="21" t="n">
        <v>24</v>
      </c>
      <c r="J32" s="26" t="n">
        <v>230</v>
      </c>
      <c r="K32" s="27">
        <f>SUMIFS(Transactions[Qty],Transactions[SKU],Items[[#This Row],[SKU]],Transactions[Type],"IN")</f>
        <v/>
      </c>
      <c r="L32" s="27">
        <f>SUMIFS(Transactions[Qty],Transactions[SKU],Items[[#This Row],[SKU]],Transactions[Type],"OUT")</f>
        <v/>
      </c>
      <c r="M32" s="27">
        <f>Items[[#This Row],[Opening Stock]]+Items[[#This Row],[Stock In]]-Items[[#This Row],[Stock Out]]</f>
        <v/>
      </c>
      <c r="N32" s="27">
        <f>Items[[#This Row],[Avg Daily Usage]]*Items[[#This Row],[Lead Time Days]]+Items[[#This Row],[Safety Stock]]</f>
        <v/>
      </c>
      <c r="O32" s="22">
        <f>IF(Items[[#This Row],[Closing Stock]]&lt;=Items[[#This Row],[Reorder Level]],"Reorder","OK")</f>
        <v/>
      </c>
      <c r="P32" s="27">
        <f>IF(Items[[#This Row],[Reorder]]="Reorder",Items[[#This Row],[Reorder Level]]+Items[[#This Row],[Avg Daily Usage]]*CoverDays-Items[[#This Row],[Closing Stock]],0)</f>
        <v/>
      </c>
      <c r="Q32" s="28">
        <f>Items[[#This Row],[Order Qty]]*Items[[#This Row],[Unit Cost]]</f>
        <v/>
      </c>
      <c r="R32" s="28">
        <f>Items[[#This Row],[Closing Stock]]*Items[[#This Row],[Unit Cost]]</f>
        <v/>
      </c>
    </row>
    <row r="33">
      <c r="A33" s="20" t="inlineStr">
        <is>
          <t>SKU-1029</t>
        </is>
      </c>
      <c r="B33" s="20" t="inlineStr">
        <is>
          <t>Marker Pens</t>
        </is>
      </c>
      <c r="C33" s="20" t="inlineStr">
        <is>
          <t>Stationery</t>
        </is>
      </c>
      <c r="D33" s="20" t="inlineStr">
        <is>
          <t>Kolhapur</t>
        </is>
      </c>
      <c r="E33" s="20" t="inlineStr">
        <is>
          <t>Raja Traders</t>
        </is>
      </c>
      <c r="F33" s="21" t="n">
        <v>155</v>
      </c>
      <c r="G33" s="21" t="n">
        <v>5</v>
      </c>
      <c r="H33" s="21" t="n">
        <v>5</v>
      </c>
      <c r="I33" s="21" t="n">
        <v>25</v>
      </c>
      <c r="J33" s="26" t="n">
        <v>90</v>
      </c>
      <c r="K33" s="27">
        <f>SUMIFS(Transactions[Qty],Transactions[SKU],Items[[#This Row],[SKU]],Transactions[Type],"IN")</f>
        <v/>
      </c>
      <c r="L33" s="27">
        <f>SUMIFS(Transactions[Qty],Transactions[SKU],Items[[#This Row],[SKU]],Transactions[Type],"OUT")</f>
        <v/>
      </c>
      <c r="M33" s="27">
        <f>Items[[#This Row],[Opening Stock]]+Items[[#This Row],[Stock In]]-Items[[#This Row],[Stock Out]]</f>
        <v/>
      </c>
      <c r="N33" s="27">
        <f>Items[[#This Row],[Avg Daily Usage]]*Items[[#This Row],[Lead Time Days]]+Items[[#This Row],[Safety Stock]]</f>
        <v/>
      </c>
      <c r="O33" s="22">
        <f>IF(Items[[#This Row],[Closing Stock]]&lt;=Items[[#This Row],[Reorder Level]],"Reorder","OK")</f>
        <v/>
      </c>
      <c r="P33" s="27">
        <f>IF(Items[[#This Row],[Reorder]]="Reorder",Items[[#This Row],[Reorder Level]]+Items[[#This Row],[Avg Daily Usage]]*CoverDays-Items[[#This Row],[Closing Stock]],0)</f>
        <v/>
      </c>
      <c r="Q33" s="28">
        <f>Items[[#This Row],[Order Qty]]*Items[[#This Row],[Unit Cost]]</f>
        <v/>
      </c>
      <c r="R33" s="28">
        <f>Items[[#This Row],[Closing Stock]]*Items[[#This Row],[Unit Cost]]</f>
        <v/>
      </c>
    </row>
    <row r="34">
      <c r="A34" s="20" t="inlineStr">
        <is>
          <t>SKU-1030</t>
        </is>
      </c>
      <c r="B34" s="20" t="inlineStr">
        <is>
          <t>Night Lamp</t>
        </is>
      </c>
      <c r="C34" s="20" t="inlineStr">
        <is>
          <t>Electricals</t>
        </is>
      </c>
      <c r="D34" s="20" t="inlineStr">
        <is>
          <t>Nagpur</t>
        </is>
      </c>
      <c r="E34" s="20" t="inlineStr">
        <is>
          <t>Rani Distributors</t>
        </is>
      </c>
      <c r="F34" s="21" t="n">
        <v>200</v>
      </c>
      <c r="G34" s="21" t="n">
        <v>8</v>
      </c>
      <c r="H34" s="21" t="n">
        <v>5</v>
      </c>
      <c r="I34" s="21" t="n">
        <v>32</v>
      </c>
      <c r="J34" s="26" t="n">
        <v>110</v>
      </c>
      <c r="K34" s="27">
        <f>SUMIFS(Transactions[Qty],Transactions[SKU],Items[[#This Row],[SKU]],Transactions[Type],"IN")</f>
        <v/>
      </c>
      <c r="L34" s="27">
        <f>SUMIFS(Transactions[Qty],Transactions[SKU],Items[[#This Row],[SKU]],Transactions[Type],"OUT")</f>
        <v/>
      </c>
      <c r="M34" s="27">
        <f>Items[[#This Row],[Opening Stock]]+Items[[#This Row],[Stock In]]-Items[[#This Row],[Stock Out]]</f>
        <v/>
      </c>
      <c r="N34" s="27">
        <f>Items[[#This Row],[Avg Daily Usage]]*Items[[#This Row],[Lead Time Days]]+Items[[#This Row],[Safety Stock]]</f>
        <v/>
      </c>
      <c r="O34" s="22">
        <f>IF(Items[[#This Row],[Closing Stock]]&lt;=Items[[#This Row],[Reorder Level]],"Reorder","OK")</f>
        <v/>
      </c>
      <c r="P34" s="27">
        <f>IF(Items[[#This Row],[Reorder]]="Reorder",Items[[#This Row],[Reorder Level]]+Items[[#This Row],[Avg Daily Usage]]*CoverDays-Items[[#This Row],[Closing Stock]],0)</f>
        <v/>
      </c>
      <c r="Q34" s="28">
        <f>Items[[#This Row],[Order Qty]]*Items[[#This Row],[Unit Cost]]</f>
        <v/>
      </c>
      <c r="R34" s="28">
        <f>Items[[#This Row],[Closing Stock]]*Items[[#This Row],[Unit Cost]]</f>
        <v/>
      </c>
    </row>
    <row r="35">
      <c r="A35" s="24" t="n"/>
      <c r="B35" s="24" t="n"/>
      <c r="C35" s="24" t="n"/>
      <c r="D35" s="24" t="n"/>
      <c r="E35" s="24" t="n"/>
      <c r="F35" s="25" t="n"/>
      <c r="G35" s="25" t="n"/>
      <c r="H35" s="25" t="n"/>
      <c r="I35" s="25" t="n"/>
      <c r="J35" s="29" t="n"/>
    </row>
    <row r="36">
      <c r="A36" s="24" t="n"/>
      <c r="B36" s="24" t="n"/>
      <c r="C36" s="24" t="n"/>
      <c r="D36" s="24" t="n"/>
      <c r="E36" s="24" t="n"/>
      <c r="F36" s="25" t="n"/>
      <c r="G36" s="25" t="n"/>
      <c r="H36" s="25" t="n"/>
      <c r="I36" s="25" t="n"/>
      <c r="J36" s="29" t="n"/>
    </row>
    <row r="37">
      <c r="A37" s="24" t="n"/>
      <c r="B37" s="24" t="n"/>
      <c r="C37" s="24" t="n"/>
      <c r="D37" s="24" t="n"/>
      <c r="E37" s="24" t="n"/>
      <c r="F37" s="25" t="n"/>
      <c r="G37" s="25" t="n"/>
      <c r="H37" s="25" t="n"/>
      <c r="I37" s="25" t="n"/>
      <c r="J37" s="29" t="n"/>
    </row>
    <row r="38">
      <c r="A38" s="24" t="n"/>
      <c r="B38" s="24" t="n"/>
      <c r="C38" s="24" t="n"/>
      <c r="D38" s="24" t="n"/>
      <c r="E38" s="24" t="n"/>
      <c r="F38" s="25" t="n"/>
      <c r="G38" s="25" t="n"/>
      <c r="H38" s="25" t="n"/>
      <c r="I38" s="25" t="n"/>
      <c r="J38" s="29" t="n"/>
    </row>
    <row r="39">
      <c r="A39" s="24" t="n"/>
      <c r="B39" s="24" t="n"/>
      <c r="C39" s="24" t="n"/>
      <c r="D39" s="24" t="n"/>
      <c r="E39" s="24" t="n"/>
      <c r="F39" s="25" t="n"/>
      <c r="G39" s="25" t="n"/>
      <c r="H39" s="25" t="n"/>
      <c r="I39" s="25" t="n"/>
      <c r="J39" s="29" t="n"/>
    </row>
    <row r="40">
      <c r="A40" s="24" t="n"/>
      <c r="B40" s="24" t="n"/>
      <c r="C40" s="24" t="n"/>
      <c r="D40" s="24" t="n"/>
      <c r="E40" s="24" t="n"/>
      <c r="F40" s="25" t="n"/>
      <c r="G40" s="25" t="n"/>
      <c r="H40" s="25" t="n"/>
      <c r="I40" s="25" t="n"/>
      <c r="J40" s="29" t="n"/>
    </row>
    <row r="41">
      <c r="A41" s="24" t="n"/>
      <c r="B41" s="24" t="n"/>
      <c r="C41" s="24" t="n"/>
      <c r="D41" s="24" t="n"/>
      <c r="E41" s="24" t="n"/>
      <c r="F41" s="25" t="n"/>
      <c r="G41" s="25" t="n"/>
      <c r="H41" s="25" t="n"/>
      <c r="I41" s="25" t="n"/>
      <c r="J41" s="29" t="n"/>
    </row>
    <row r="42">
      <c r="A42" s="24" t="n"/>
      <c r="B42" s="24" t="n"/>
      <c r="C42" s="24" t="n"/>
      <c r="D42" s="24" t="n"/>
      <c r="E42" s="24" t="n"/>
      <c r="F42" s="25" t="n"/>
      <c r="G42" s="25" t="n"/>
      <c r="H42" s="25" t="n"/>
      <c r="I42" s="25" t="n"/>
      <c r="J42" s="29" t="n"/>
    </row>
    <row r="43">
      <c r="A43" s="24" t="n"/>
      <c r="B43" s="24" t="n"/>
      <c r="C43" s="24" t="n"/>
      <c r="D43" s="24" t="n"/>
      <c r="E43" s="24" t="n"/>
      <c r="F43" s="25" t="n"/>
      <c r="G43" s="25" t="n"/>
      <c r="H43" s="25" t="n"/>
      <c r="I43" s="25" t="n"/>
      <c r="J43" s="29" t="n"/>
    </row>
    <row r="44">
      <c r="A44" s="24" t="n"/>
      <c r="B44" s="24" t="n"/>
      <c r="C44" s="24" t="n"/>
      <c r="D44" s="24" t="n"/>
      <c r="E44" s="24" t="n"/>
      <c r="F44" s="25" t="n"/>
      <c r="G44" s="25" t="n"/>
      <c r="H44" s="25" t="n"/>
      <c r="I44" s="25" t="n"/>
      <c r="J44" s="29" t="n"/>
    </row>
    <row r="45">
      <c r="A45" s="24" t="n"/>
      <c r="B45" s="24" t="n"/>
      <c r="C45" s="24" t="n"/>
      <c r="D45" s="24" t="n"/>
      <c r="E45" s="24" t="n"/>
      <c r="F45" s="25" t="n"/>
      <c r="G45" s="25" t="n"/>
      <c r="H45" s="25" t="n"/>
      <c r="I45" s="25" t="n"/>
      <c r="J45" s="29" t="n"/>
    </row>
    <row r="46">
      <c r="A46" s="24" t="n"/>
      <c r="B46" s="24" t="n"/>
      <c r="C46" s="24" t="n"/>
      <c r="D46" s="24" t="n"/>
      <c r="E46" s="24" t="n"/>
      <c r="F46" s="25" t="n"/>
      <c r="G46" s="25" t="n"/>
      <c r="H46" s="25" t="n"/>
      <c r="I46" s="25" t="n"/>
      <c r="J46" s="29" t="n"/>
    </row>
    <row r="47">
      <c r="A47" s="24" t="n"/>
      <c r="B47" s="24" t="n"/>
      <c r="C47" s="24" t="n"/>
      <c r="D47" s="24" t="n"/>
      <c r="E47" s="24" t="n"/>
      <c r="F47" s="25" t="n"/>
      <c r="G47" s="25" t="n"/>
      <c r="H47" s="25" t="n"/>
      <c r="I47" s="25" t="n"/>
      <c r="J47" s="29" t="n"/>
    </row>
    <row r="48">
      <c r="A48" s="24" t="n"/>
      <c r="B48" s="24" t="n"/>
      <c r="C48" s="24" t="n"/>
      <c r="D48" s="24" t="n"/>
      <c r="E48" s="24" t="n"/>
      <c r="F48" s="25" t="n"/>
      <c r="G48" s="25" t="n"/>
      <c r="H48" s="25" t="n"/>
      <c r="I48" s="25" t="n"/>
      <c r="J48" s="29" t="n"/>
    </row>
    <row r="49">
      <c r="A49" s="24" t="n"/>
      <c r="B49" s="24" t="n"/>
      <c r="C49" s="24" t="n"/>
      <c r="D49" s="24" t="n"/>
      <c r="E49" s="24" t="n"/>
      <c r="F49" s="25" t="n"/>
      <c r="G49" s="25" t="n"/>
      <c r="H49" s="25" t="n"/>
      <c r="I49" s="25" t="n"/>
      <c r="J49" s="29" t="n"/>
    </row>
    <row r="50">
      <c r="A50" s="24" t="n"/>
      <c r="B50" s="24" t="n"/>
      <c r="C50" s="24" t="n"/>
      <c r="D50" s="24" t="n"/>
      <c r="E50" s="24" t="n"/>
      <c r="F50" s="25" t="n"/>
      <c r="G50" s="25" t="n"/>
      <c r="H50" s="25" t="n"/>
      <c r="I50" s="25" t="n"/>
      <c r="J50" s="29" t="n"/>
    </row>
    <row r="51">
      <c r="A51" s="24" t="n"/>
      <c r="B51" s="24" t="n"/>
      <c r="C51" s="24" t="n"/>
      <c r="D51" s="24" t="n"/>
      <c r="E51" s="24" t="n"/>
      <c r="F51" s="25" t="n"/>
      <c r="G51" s="25" t="n"/>
      <c r="H51" s="25" t="n"/>
      <c r="I51" s="25" t="n"/>
      <c r="J51" s="29" t="n"/>
    </row>
    <row r="52">
      <c r="A52" s="24" t="n"/>
      <c r="B52" s="24" t="n"/>
      <c r="C52" s="24" t="n"/>
      <c r="D52" s="24" t="n"/>
      <c r="E52" s="24" t="n"/>
      <c r="F52" s="25" t="n"/>
      <c r="G52" s="25" t="n"/>
      <c r="H52" s="25" t="n"/>
      <c r="I52" s="25" t="n"/>
      <c r="J52" s="29" t="n"/>
    </row>
    <row r="53">
      <c r="A53" s="24" t="n"/>
      <c r="B53" s="24" t="n"/>
      <c r="C53" s="24" t="n"/>
      <c r="D53" s="24" t="n"/>
      <c r="E53" s="24" t="n"/>
      <c r="F53" s="25" t="n"/>
      <c r="G53" s="25" t="n"/>
      <c r="H53" s="25" t="n"/>
      <c r="I53" s="25" t="n"/>
      <c r="J53" s="29" t="n"/>
    </row>
    <row r="54">
      <c r="A54" s="24" t="n"/>
      <c r="B54" s="24" t="n"/>
      <c r="C54" s="24" t="n"/>
      <c r="D54" s="24" t="n"/>
      <c r="E54" s="24" t="n"/>
      <c r="F54" s="25" t="n"/>
      <c r="G54" s="25" t="n"/>
      <c r="H54" s="25" t="n"/>
      <c r="I54" s="25" t="n"/>
      <c r="J54" s="29" t="n"/>
    </row>
    <row r="55">
      <c r="A55" s="24" t="n"/>
      <c r="B55" s="24" t="n"/>
      <c r="C55" s="24" t="n"/>
      <c r="D55" s="24" t="n"/>
      <c r="E55" s="24" t="n"/>
      <c r="F55" s="25" t="n"/>
      <c r="G55" s="25" t="n"/>
      <c r="H55" s="25" t="n"/>
      <c r="I55" s="25" t="n"/>
      <c r="J55" s="29" t="n"/>
    </row>
    <row r="56">
      <c r="A56" s="24" t="n"/>
      <c r="B56" s="24" t="n"/>
      <c r="C56" s="24" t="n"/>
      <c r="D56" s="24" t="n"/>
      <c r="E56" s="24" t="n"/>
      <c r="F56" s="25" t="n"/>
      <c r="G56" s="25" t="n"/>
      <c r="H56" s="25" t="n"/>
      <c r="I56" s="25" t="n"/>
      <c r="J56" s="29" t="n"/>
    </row>
    <row r="57">
      <c r="A57" s="24" t="n"/>
      <c r="B57" s="24" t="n"/>
      <c r="C57" s="24" t="n"/>
      <c r="D57" s="24" t="n"/>
      <c r="E57" s="24" t="n"/>
      <c r="F57" s="25" t="n"/>
      <c r="G57" s="25" t="n"/>
      <c r="H57" s="25" t="n"/>
      <c r="I57" s="25" t="n"/>
      <c r="J57" s="29" t="n"/>
    </row>
    <row r="58">
      <c r="A58" s="24" t="n"/>
      <c r="B58" s="24" t="n"/>
      <c r="C58" s="24" t="n"/>
      <c r="D58" s="24" t="n"/>
      <c r="E58" s="24" t="n"/>
      <c r="F58" s="25" t="n"/>
      <c r="G58" s="25" t="n"/>
      <c r="H58" s="25" t="n"/>
      <c r="I58" s="25" t="n"/>
      <c r="J58" s="29" t="n"/>
    </row>
    <row r="59">
      <c r="A59" s="24" t="n"/>
      <c r="B59" s="24" t="n"/>
      <c r="C59" s="24" t="n"/>
      <c r="D59" s="24" t="n"/>
      <c r="E59" s="24" t="n"/>
      <c r="F59" s="25" t="n"/>
      <c r="G59" s="25" t="n"/>
      <c r="H59" s="25" t="n"/>
      <c r="I59" s="25" t="n"/>
      <c r="J59" s="29" t="n"/>
    </row>
    <row r="60">
      <c r="A60" s="24" t="n"/>
      <c r="B60" s="24" t="n"/>
      <c r="C60" s="24" t="n"/>
      <c r="D60" s="24" t="n"/>
      <c r="E60" s="24" t="n"/>
      <c r="F60" s="25" t="n"/>
      <c r="G60" s="25" t="n"/>
      <c r="H60" s="25" t="n"/>
      <c r="I60" s="25" t="n"/>
      <c r="J60" s="29" t="n"/>
    </row>
    <row r="61">
      <c r="A61" s="24" t="n"/>
      <c r="B61" s="24" t="n"/>
      <c r="C61" s="24" t="n"/>
      <c r="D61" s="24" t="n"/>
      <c r="E61" s="24" t="n"/>
      <c r="F61" s="25" t="n"/>
      <c r="G61" s="25" t="n"/>
      <c r="H61" s="25" t="n"/>
      <c r="I61" s="25" t="n"/>
      <c r="J61" s="29" t="n"/>
    </row>
    <row r="62">
      <c r="A62" s="24" t="n"/>
      <c r="B62" s="24" t="n"/>
      <c r="C62" s="24" t="n"/>
      <c r="D62" s="24" t="n"/>
      <c r="E62" s="24" t="n"/>
      <c r="F62" s="25" t="n"/>
      <c r="G62" s="25" t="n"/>
      <c r="H62" s="25" t="n"/>
      <c r="I62" s="25" t="n"/>
      <c r="J62" s="29" t="n"/>
    </row>
    <row r="63">
      <c r="A63" s="24" t="n"/>
      <c r="B63" s="24" t="n"/>
      <c r="C63" s="24" t="n"/>
      <c r="D63" s="24" t="n"/>
      <c r="E63" s="24" t="n"/>
      <c r="F63" s="25" t="n"/>
      <c r="G63" s="25" t="n"/>
      <c r="H63" s="25" t="n"/>
      <c r="I63" s="25" t="n"/>
      <c r="J63" s="29" t="n"/>
    </row>
    <row r="64">
      <c r="A64" s="24" t="n"/>
      <c r="B64" s="24" t="n"/>
      <c r="C64" s="24" t="n"/>
      <c r="D64" s="24" t="n"/>
      <c r="E64" s="24" t="n"/>
      <c r="F64" s="25" t="n"/>
      <c r="G64" s="25" t="n"/>
      <c r="H64" s="25" t="n"/>
      <c r="I64" s="25" t="n"/>
      <c r="J64" s="29" t="n"/>
    </row>
    <row r="65">
      <c r="A65" s="24" t="n"/>
      <c r="B65" s="24" t="n"/>
      <c r="C65" s="24" t="n"/>
      <c r="D65" s="24" t="n"/>
      <c r="E65" s="24" t="n"/>
      <c r="F65" s="25" t="n"/>
      <c r="G65" s="25" t="n"/>
      <c r="H65" s="25" t="n"/>
      <c r="I65" s="25" t="n"/>
      <c r="J65" s="29" t="n"/>
    </row>
    <row r="66">
      <c r="A66" s="24" t="n"/>
      <c r="B66" s="24" t="n"/>
      <c r="C66" s="24" t="n"/>
      <c r="D66" s="24" t="n"/>
      <c r="E66" s="24" t="n"/>
      <c r="F66" s="25" t="n"/>
      <c r="G66" s="25" t="n"/>
      <c r="H66" s="25" t="n"/>
      <c r="I66" s="25" t="n"/>
      <c r="J66" s="29" t="n"/>
    </row>
    <row r="67">
      <c r="A67" s="24" t="n"/>
      <c r="B67" s="24" t="n"/>
      <c r="C67" s="24" t="n"/>
      <c r="D67" s="24" t="n"/>
      <c r="E67" s="24" t="n"/>
      <c r="F67" s="25" t="n"/>
      <c r="G67" s="25" t="n"/>
      <c r="H67" s="25" t="n"/>
      <c r="I67" s="25" t="n"/>
      <c r="J67" s="29" t="n"/>
    </row>
    <row r="68">
      <c r="A68" s="24" t="n"/>
      <c r="B68" s="24" t="n"/>
      <c r="C68" s="24" t="n"/>
      <c r="D68" s="24" t="n"/>
      <c r="E68" s="24" t="n"/>
      <c r="F68" s="25" t="n"/>
      <c r="G68" s="25" t="n"/>
      <c r="H68" s="25" t="n"/>
      <c r="I68" s="25" t="n"/>
      <c r="J68" s="29" t="n"/>
    </row>
    <row r="69">
      <c r="A69" s="24" t="n"/>
      <c r="B69" s="24" t="n"/>
      <c r="C69" s="24" t="n"/>
      <c r="D69" s="24" t="n"/>
      <c r="E69" s="24" t="n"/>
      <c r="F69" s="25" t="n"/>
      <c r="G69" s="25" t="n"/>
      <c r="H69" s="25" t="n"/>
      <c r="I69" s="25" t="n"/>
      <c r="J69" s="29" t="n"/>
    </row>
    <row r="70">
      <c r="A70" s="24" t="n"/>
      <c r="B70" s="24" t="n"/>
      <c r="C70" s="24" t="n"/>
      <c r="D70" s="24" t="n"/>
      <c r="E70" s="24" t="n"/>
      <c r="F70" s="25" t="n"/>
      <c r="G70" s="25" t="n"/>
      <c r="H70" s="25" t="n"/>
      <c r="I70" s="25" t="n"/>
      <c r="J70" s="29" t="n"/>
    </row>
    <row r="71">
      <c r="A71" s="24" t="n"/>
      <c r="B71" s="24" t="n"/>
      <c r="C71" s="24" t="n"/>
      <c r="D71" s="24" t="n"/>
      <c r="E71" s="24" t="n"/>
      <c r="F71" s="25" t="n"/>
      <c r="G71" s="25" t="n"/>
      <c r="H71" s="25" t="n"/>
      <c r="I71" s="25" t="n"/>
      <c r="J71" s="29" t="n"/>
    </row>
    <row r="72">
      <c r="A72" s="24" t="n"/>
      <c r="B72" s="24" t="n"/>
      <c r="C72" s="24" t="n"/>
      <c r="D72" s="24" t="n"/>
      <c r="E72" s="24" t="n"/>
      <c r="F72" s="25" t="n"/>
      <c r="G72" s="25" t="n"/>
      <c r="H72" s="25" t="n"/>
      <c r="I72" s="25" t="n"/>
      <c r="J72" s="29" t="n"/>
    </row>
    <row r="73">
      <c r="A73" s="24" t="n"/>
      <c r="B73" s="24" t="n"/>
      <c r="C73" s="24" t="n"/>
      <c r="D73" s="24" t="n"/>
      <c r="E73" s="24" t="n"/>
      <c r="F73" s="25" t="n"/>
      <c r="G73" s="25" t="n"/>
      <c r="H73" s="25" t="n"/>
      <c r="I73" s="25" t="n"/>
      <c r="J73" s="29" t="n"/>
    </row>
    <row r="74">
      <c r="A74" s="24" t="n"/>
      <c r="B74" s="24" t="n"/>
      <c r="C74" s="24" t="n"/>
      <c r="D74" s="24" t="n"/>
      <c r="E74" s="24" t="n"/>
      <c r="F74" s="25" t="n"/>
      <c r="G74" s="25" t="n"/>
      <c r="H74" s="25" t="n"/>
      <c r="I74" s="25" t="n"/>
      <c r="J74" s="29" t="n"/>
    </row>
    <row r="75">
      <c r="A75" s="24" t="n"/>
      <c r="B75" s="24" t="n"/>
      <c r="C75" s="24" t="n"/>
      <c r="D75" s="24" t="n"/>
      <c r="E75" s="24" t="n"/>
      <c r="F75" s="25" t="n"/>
      <c r="G75" s="25" t="n"/>
      <c r="H75" s="25" t="n"/>
      <c r="I75" s="25" t="n"/>
      <c r="J75" s="29" t="n"/>
    </row>
    <row r="76">
      <c r="A76" s="24" t="n"/>
      <c r="B76" s="24" t="n"/>
      <c r="C76" s="24" t="n"/>
      <c r="D76" s="24" t="n"/>
      <c r="E76" s="24" t="n"/>
      <c r="F76" s="25" t="n"/>
      <c r="G76" s="25" t="n"/>
      <c r="H76" s="25" t="n"/>
      <c r="I76" s="25" t="n"/>
      <c r="J76" s="29" t="n"/>
    </row>
    <row r="77">
      <c r="A77" s="24" t="n"/>
      <c r="B77" s="24" t="n"/>
      <c r="C77" s="24" t="n"/>
      <c r="D77" s="24" t="n"/>
      <c r="E77" s="24" t="n"/>
      <c r="F77" s="25" t="n"/>
      <c r="G77" s="25" t="n"/>
      <c r="H77" s="25" t="n"/>
      <c r="I77" s="25" t="n"/>
      <c r="J77" s="29" t="n"/>
    </row>
    <row r="78">
      <c r="A78" s="24" t="n"/>
      <c r="B78" s="24" t="n"/>
      <c r="C78" s="24" t="n"/>
      <c r="D78" s="24" t="n"/>
      <c r="E78" s="24" t="n"/>
      <c r="F78" s="25" t="n"/>
      <c r="G78" s="25" t="n"/>
      <c r="H78" s="25" t="n"/>
      <c r="I78" s="25" t="n"/>
      <c r="J78" s="29" t="n"/>
    </row>
    <row r="79">
      <c r="A79" s="24" t="n"/>
      <c r="B79" s="24" t="n"/>
      <c r="C79" s="24" t="n"/>
      <c r="D79" s="24" t="n"/>
      <c r="E79" s="24" t="n"/>
      <c r="F79" s="25" t="n"/>
      <c r="G79" s="25" t="n"/>
      <c r="H79" s="25" t="n"/>
      <c r="I79" s="25" t="n"/>
      <c r="J79" s="29" t="n"/>
    </row>
    <row r="80">
      <c r="A80" s="24" t="n"/>
      <c r="B80" s="24" t="n"/>
      <c r="C80" s="24" t="n"/>
      <c r="D80" s="24" t="n"/>
      <c r="E80" s="24" t="n"/>
      <c r="F80" s="25" t="n"/>
      <c r="G80" s="25" t="n"/>
      <c r="H80" s="25" t="n"/>
      <c r="I80" s="25" t="n"/>
      <c r="J80" s="29" t="n"/>
    </row>
    <row r="81">
      <c r="A81" s="24" t="n"/>
      <c r="B81" s="24" t="n"/>
      <c r="C81" s="24" t="n"/>
      <c r="D81" s="24" t="n"/>
      <c r="E81" s="24" t="n"/>
      <c r="F81" s="25" t="n"/>
      <c r="G81" s="25" t="n"/>
      <c r="H81" s="25" t="n"/>
      <c r="I81" s="25" t="n"/>
      <c r="J81" s="29" t="n"/>
    </row>
    <row r="82">
      <c r="A82" s="24" t="n"/>
      <c r="B82" s="24" t="n"/>
      <c r="C82" s="24" t="n"/>
      <c r="D82" s="24" t="n"/>
      <c r="E82" s="24" t="n"/>
      <c r="F82" s="25" t="n"/>
      <c r="G82" s="25" t="n"/>
      <c r="H82" s="25" t="n"/>
      <c r="I82" s="25" t="n"/>
      <c r="J82" s="29" t="n"/>
    </row>
    <row r="83">
      <c r="A83" s="24" t="n"/>
      <c r="B83" s="24" t="n"/>
      <c r="C83" s="24" t="n"/>
      <c r="D83" s="24" t="n"/>
      <c r="E83" s="24" t="n"/>
      <c r="F83" s="25" t="n"/>
      <c r="G83" s="25" t="n"/>
      <c r="H83" s="25" t="n"/>
      <c r="I83" s="25" t="n"/>
      <c r="J83" s="29" t="n"/>
    </row>
    <row r="84">
      <c r="A84" s="24" t="n"/>
      <c r="B84" s="24" t="n"/>
      <c r="C84" s="24" t="n"/>
      <c r="D84" s="24" t="n"/>
      <c r="E84" s="24" t="n"/>
      <c r="F84" s="25" t="n"/>
      <c r="G84" s="25" t="n"/>
      <c r="H84" s="25" t="n"/>
      <c r="I84" s="25" t="n"/>
      <c r="J84" s="29" t="n"/>
    </row>
    <row r="85">
      <c r="A85" s="24" t="n"/>
      <c r="B85" s="24" t="n"/>
      <c r="C85" s="24" t="n"/>
      <c r="D85" s="24" t="n"/>
      <c r="E85" s="24" t="n"/>
      <c r="F85" s="25" t="n"/>
      <c r="G85" s="25" t="n"/>
      <c r="H85" s="25" t="n"/>
      <c r="I85" s="25" t="n"/>
      <c r="J85" s="29" t="n"/>
    </row>
    <row r="86">
      <c r="A86" s="24" t="n"/>
      <c r="B86" s="24" t="n"/>
      <c r="C86" s="24" t="n"/>
      <c r="D86" s="24" t="n"/>
      <c r="E86" s="24" t="n"/>
      <c r="F86" s="25" t="n"/>
      <c r="G86" s="25" t="n"/>
      <c r="H86" s="25" t="n"/>
      <c r="I86" s="25" t="n"/>
      <c r="J86" s="29" t="n"/>
    </row>
    <row r="87">
      <c r="A87" s="24" t="n"/>
      <c r="B87" s="24" t="n"/>
      <c r="C87" s="24" t="n"/>
      <c r="D87" s="24" t="n"/>
      <c r="E87" s="24" t="n"/>
      <c r="F87" s="25" t="n"/>
      <c r="G87" s="25" t="n"/>
      <c r="H87" s="25" t="n"/>
      <c r="I87" s="25" t="n"/>
      <c r="J87" s="29" t="n"/>
    </row>
    <row r="88">
      <c r="A88" s="24" t="n"/>
      <c r="B88" s="24" t="n"/>
      <c r="C88" s="24" t="n"/>
      <c r="D88" s="24" t="n"/>
      <c r="E88" s="24" t="n"/>
      <c r="F88" s="25" t="n"/>
      <c r="G88" s="25" t="n"/>
      <c r="H88" s="25" t="n"/>
      <c r="I88" s="25" t="n"/>
      <c r="J88" s="29" t="n"/>
    </row>
    <row r="89">
      <c r="A89" s="24" t="n"/>
      <c r="B89" s="24" t="n"/>
      <c r="C89" s="24" t="n"/>
      <c r="D89" s="24" t="n"/>
      <c r="E89" s="24" t="n"/>
      <c r="F89" s="25" t="n"/>
      <c r="G89" s="25" t="n"/>
      <c r="H89" s="25" t="n"/>
      <c r="I89" s="25" t="n"/>
      <c r="J89" s="29" t="n"/>
    </row>
    <row r="90">
      <c r="A90" s="24" t="n"/>
      <c r="B90" s="24" t="n"/>
      <c r="C90" s="24" t="n"/>
      <c r="D90" s="24" t="n"/>
      <c r="E90" s="24" t="n"/>
      <c r="F90" s="25" t="n"/>
      <c r="G90" s="25" t="n"/>
      <c r="H90" s="25" t="n"/>
      <c r="I90" s="25" t="n"/>
      <c r="J90" s="29" t="n"/>
    </row>
    <row r="91">
      <c r="A91" s="24" t="n"/>
      <c r="B91" s="24" t="n"/>
      <c r="C91" s="24" t="n"/>
      <c r="D91" s="24" t="n"/>
      <c r="E91" s="24" t="n"/>
      <c r="F91" s="25" t="n"/>
      <c r="G91" s="25" t="n"/>
      <c r="H91" s="25" t="n"/>
      <c r="I91" s="25" t="n"/>
      <c r="J91" s="29" t="n"/>
    </row>
    <row r="92">
      <c r="A92" s="24" t="n"/>
      <c r="B92" s="24" t="n"/>
      <c r="C92" s="24" t="n"/>
      <c r="D92" s="24" t="n"/>
      <c r="E92" s="24" t="n"/>
      <c r="F92" s="25" t="n"/>
      <c r="G92" s="25" t="n"/>
      <c r="H92" s="25" t="n"/>
      <c r="I92" s="25" t="n"/>
      <c r="J92" s="29" t="n"/>
    </row>
    <row r="93">
      <c r="A93" s="24" t="n"/>
      <c r="B93" s="24" t="n"/>
      <c r="C93" s="24" t="n"/>
      <c r="D93" s="24" t="n"/>
      <c r="E93" s="24" t="n"/>
      <c r="F93" s="25" t="n"/>
      <c r="G93" s="25" t="n"/>
      <c r="H93" s="25" t="n"/>
      <c r="I93" s="25" t="n"/>
      <c r="J93" s="29" t="n"/>
    </row>
  </sheetData>
  <mergeCells count="2">
    <mergeCell ref="A2:R2"/>
    <mergeCell ref="A1:R1"/>
  </mergeCells>
  <conditionalFormatting sqref="A5:R334">
    <cfRule type="expression" priority="1" dxfId="0">
      <formula>$O5="Reorder"</formula>
    </cfRule>
  </conditionalFormatting>
  <dataValidations count="8">
    <dataValidation sqref="C5:C334" showDropDown="0" showInputMessage="0" showErrorMessage="1" allowBlank="1" errorTitle="Pick from the list" error="Please pick a value from the drop-down list." type="list">
      <formula1>=Lists!$B$5:$B$19</formula1>
    </dataValidation>
    <dataValidation sqref="D5:D334" showDropDown="0" showInputMessage="0" showErrorMessage="1" allowBlank="1" errorTitle="Pick from the list" error="Please pick a value from the drop-down list." type="list">
      <formula1>=Lists!$A$5:$A$20</formula1>
    </dataValidation>
    <dataValidation sqref="E5:E334" showDropDown="0" showInputMessage="0" showErrorMessage="1" allowBlank="1" errorTitle="Pick from the list" error="Please pick a value from the drop-down list." type="list">
      <formula1>=Lists!$C$5:$C$18</formula1>
    </dataValidation>
    <dataValidation sqref="F5:F334" showDropDown="0" showInputMessage="0" showErrorMessage="1" allowBlank="1" errorTitle="Number needed" error="Type a number that is 0 or more." type="decimal" operator="greaterThanOrEqual">
      <formula1>0</formula1>
    </dataValidation>
    <dataValidation sqref="G5:G334" showDropDown="0" showInputMessage="0" showErrorMessage="1" allowBlank="1" errorTitle="Number needed" error="Type a number that is 0 or more." type="decimal" operator="greaterThanOrEqual">
      <formula1>0</formula1>
    </dataValidation>
    <dataValidation sqref="H5:H334" showDropDown="0" showInputMessage="0" showErrorMessage="1" allowBlank="1" errorTitle="Number needed" error="Type a number that is 0 or more." type="decimal" operator="greaterThanOrEqual">
      <formula1>0</formula1>
    </dataValidation>
    <dataValidation sqref="I5:I334" showDropDown="0" showInputMessage="0" showErrorMessage="1" allowBlank="1" errorTitle="Number needed" error="Type a number that is 0 or more." type="decimal" operator="greaterThanOrEqual">
      <formula1>0</formula1>
    </dataValidation>
    <dataValidation sqref="J5:J334" showDropDown="0" showInputMessage="0" showErrorMessage="1" allowBlank="1" errorTitle="Number needed" error="Type a number that is 0 or more." type="decimal" operator="greaterThanOrEqual">
      <formula1>0</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I31"/>
  <sheetViews>
    <sheetView tabSelected="0" workbookViewId="0">
      <pane xSplit="1" ySplit="3" topLeftCell="B4"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s>
  <sheetData>
    <row r="1" ht="30" customHeight="1">
      <c r="A1" s="16" t="inlineStr">
        <is>
          <t>Calculations</t>
        </is>
      </c>
    </row>
    <row r="2" ht="30" customHeight="1">
      <c r="A2" s="17" t="inlineStr">
        <is>
          <t>Every number on this sheet is a formula that reads the input tables. The sheet is protected without a password: Review &gt; Unprotect Sheet if you want to edit. All numbers in this workbook are fictional teaching data, not real company figures.</t>
        </is>
      </c>
    </row>
    <row r="4">
      <c r="A4" s="30" t="inlineStr">
        <is>
          <t>Category summary</t>
        </is>
      </c>
    </row>
    <row r="5" ht="30" customHeight="1">
      <c r="A5" s="18" t="inlineStr">
        <is>
          <t>Category</t>
        </is>
      </c>
      <c r="B5" s="18" t="inlineStr">
        <is>
          <t>SKUs</t>
        </is>
      </c>
      <c r="C5" s="18" t="inlineStr">
        <is>
          <t>Stock Value</t>
        </is>
      </c>
      <c r="D5" s="18" t="inlineStr">
        <is>
          <t>To Reorder</t>
        </is>
      </c>
    </row>
    <row r="6">
      <c r="A6" s="31">
        <f>Lists!$B$5</f>
        <v/>
      </c>
      <c r="B6" s="27">
        <f>COUNTIFS(Items[Category],$A6)</f>
        <v/>
      </c>
      <c r="C6" s="28">
        <f>SUMIFS(Items[Stock Value],Items[Category],$A6)</f>
        <v/>
      </c>
      <c r="D6" s="27">
        <f>COUNTIFS(Items[Category],$A6,Items[Reorder],"Reorder")</f>
        <v/>
      </c>
    </row>
    <row r="7">
      <c r="A7" s="31">
        <f>Lists!$B$6</f>
        <v/>
      </c>
      <c r="B7" s="27">
        <f>COUNTIFS(Items[Category],$A7)</f>
        <v/>
      </c>
      <c r="C7" s="28">
        <f>SUMIFS(Items[Stock Value],Items[Category],$A7)</f>
        <v/>
      </c>
      <c r="D7" s="27">
        <f>COUNTIFS(Items[Category],$A7,Items[Reorder],"Reorder")</f>
        <v/>
      </c>
    </row>
    <row r="8">
      <c r="A8" s="31">
        <f>Lists!$B$7</f>
        <v/>
      </c>
      <c r="B8" s="27">
        <f>COUNTIFS(Items[Category],$A8)</f>
        <v/>
      </c>
      <c r="C8" s="28">
        <f>SUMIFS(Items[Stock Value],Items[Category],$A8)</f>
        <v/>
      </c>
      <c r="D8" s="27">
        <f>COUNTIFS(Items[Category],$A8,Items[Reorder],"Reorder")</f>
        <v/>
      </c>
    </row>
    <row r="9">
      <c r="A9" s="31">
        <f>Lists!$B$8</f>
        <v/>
      </c>
      <c r="B9" s="27">
        <f>COUNTIFS(Items[Category],$A9)</f>
        <v/>
      </c>
      <c r="C9" s="28">
        <f>SUMIFS(Items[Stock Value],Items[Category],$A9)</f>
        <v/>
      </c>
      <c r="D9" s="27">
        <f>COUNTIFS(Items[Category],$A9,Items[Reorder],"Reorder")</f>
        <v/>
      </c>
    </row>
    <row r="10">
      <c r="A10" s="31">
        <f>Lists!$B$9</f>
        <v/>
      </c>
      <c r="B10" s="27">
        <f>COUNTIFS(Items[Category],$A10)</f>
        <v/>
      </c>
      <c r="C10" s="28">
        <f>SUMIFS(Items[Stock Value],Items[Category],$A10)</f>
        <v/>
      </c>
      <c r="D10" s="27">
        <f>COUNTIFS(Items[Category],$A10,Items[Reorder],"Reorder")</f>
        <v/>
      </c>
    </row>
    <row r="11">
      <c r="A11" s="32" t="inlineStr">
        <is>
          <t>Total</t>
        </is>
      </c>
      <c r="B11" s="33">
        <f>COUNTA(Items[SKU])</f>
        <v/>
      </c>
      <c r="C11" s="34">
        <f>SUM(Items[Stock Value])</f>
        <v/>
      </c>
      <c r="D11" s="33">
        <f>COUNTIFS(Items[Reorder],"Reorder")</f>
        <v/>
      </c>
    </row>
    <row r="14">
      <c r="A14" s="30" t="inlineStr">
        <is>
          <t>Warehouse summary</t>
        </is>
      </c>
    </row>
    <row r="15" ht="30" customHeight="1">
      <c r="A15" s="18" t="inlineStr">
        <is>
          <t>Warehouse</t>
        </is>
      </c>
      <c r="B15" s="18" t="inlineStr">
        <is>
          <t>SKUs</t>
        </is>
      </c>
      <c r="C15" s="18" t="inlineStr">
        <is>
          <t>Stock Value</t>
        </is>
      </c>
      <c r="D15" s="18" t="inlineStr">
        <is>
          <t>To Reorder</t>
        </is>
      </c>
    </row>
    <row r="16">
      <c r="A16" s="31">
        <f>Lists!$A$5</f>
        <v/>
      </c>
      <c r="B16" s="27">
        <f>COUNTIFS(Items[Warehouse],$A16)</f>
        <v/>
      </c>
      <c r="C16" s="28">
        <f>SUMIFS(Items[Stock Value],Items[Warehouse],$A16)</f>
        <v/>
      </c>
      <c r="D16" s="27">
        <f>COUNTIFS(Items[Warehouse],$A16,Items[Reorder],"Reorder")</f>
        <v/>
      </c>
    </row>
    <row r="17">
      <c r="A17" s="31">
        <f>Lists!$A$6</f>
        <v/>
      </c>
      <c r="B17" s="27">
        <f>COUNTIFS(Items[Warehouse],$A17)</f>
        <v/>
      </c>
      <c r="C17" s="28">
        <f>SUMIFS(Items[Stock Value],Items[Warehouse],$A17)</f>
        <v/>
      </c>
      <c r="D17" s="27">
        <f>COUNTIFS(Items[Warehouse],$A17,Items[Reorder],"Reorder")</f>
        <v/>
      </c>
    </row>
    <row r="18">
      <c r="A18" s="31">
        <f>Lists!$A$7</f>
        <v/>
      </c>
      <c r="B18" s="27">
        <f>COUNTIFS(Items[Warehouse],$A18)</f>
        <v/>
      </c>
      <c r="C18" s="28">
        <f>SUMIFS(Items[Stock Value],Items[Warehouse],$A18)</f>
        <v/>
      </c>
      <c r="D18" s="27">
        <f>COUNTIFS(Items[Warehouse],$A18,Items[Reorder],"Reorder")</f>
        <v/>
      </c>
    </row>
    <row r="19">
      <c r="A19" s="31">
        <f>Lists!$A$8</f>
        <v/>
      </c>
      <c r="B19" s="27">
        <f>COUNTIFS(Items[Warehouse],$A19)</f>
        <v/>
      </c>
      <c r="C19" s="28">
        <f>SUMIFS(Items[Stock Value],Items[Warehouse],$A19)</f>
        <v/>
      </c>
      <c r="D19" s="27">
        <f>COUNTIFS(Items[Warehouse],$A19,Items[Reorder],"Reorder")</f>
        <v/>
      </c>
    </row>
    <row r="20">
      <c r="A20" s="31">
        <f>Lists!$A$9</f>
        <v/>
      </c>
      <c r="B20" s="27">
        <f>COUNTIFS(Items[Warehouse],$A20)</f>
        <v/>
      </c>
      <c r="C20" s="28">
        <f>SUMIFS(Items[Stock Value],Items[Warehouse],$A20)</f>
        <v/>
      </c>
      <c r="D20" s="27">
        <f>COUNTIFS(Items[Warehouse],$A20,Items[Reorder],"Reorder")</f>
        <v/>
      </c>
    </row>
    <row r="21">
      <c r="A21" s="31">
        <f>Lists!$A$10</f>
        <v/>
      </c>
      <c r="B21" s="27">
        <f>COUNTIFS(Items[Warehouse],$A21)</f>
        <v/>
      </c>
      <c r="C21" s="28">
        <f>SUMIFS(Items[Stock Value],Items[Warehouse],$A21)</f>
        <v/>
      </c>
      <c r="D21" s="27">
        <f>COUNTIFS(Items[Warehouse],$A21,Items[Reorder],"Reorder")</f>
        <v/>
      </c>
    </row>
    <row r="22">
      <c r="A22" s="32" t="inlineStr">
        <is>
          <t>Total</t>
        </is>
      </c>
      <c r="B22" s="33">
        <f>COUNTA(Items[SKU])</f>
        <v/>
      </c>
      <c r="C22" s="34">
        <f>SUM(Items[Stock Value])</f>
        <v/>
      </c>
      <c r="D22" s="33">
        <f>COUNTIFS(Items[Reorder],"Reorder")</f>
        <v/>
      </c>
    </row>
    <row r="25">
      <c r="A25" s="30" t="inlineStr">
        <is>
          <t>Purchase plan by supplier</t>
        </is>
      </c>
    </row>
    <row r="26" ht="30" customHeight="1">
      <c r="A26" s="18" t="inlineStr">
        <is>
          <t>Supplier</t>
        </is>
      </c>
      <c r="B26" s="18" t="inlineStr">
        <is>
          <t>Items to Order</t>
        </is>
      </c>
      <c r="C26" s="18" t="inlineStr">
        <is>
          <t>Order Value</t>
        </is>
      </c>
    </row>
    <row r="27">
      <c r="A27" s="31">
        <f>Lists!$C$5</f>
        <v/>
      </c>
      <c r="B27" s="27">
        <f>COUNTIFS(Items[Supplier],$A27,Items[Reorder],"Reorder")</f>
        <v/>
      </c>
      <c r="C27" s="28">
        <f>SUMIFS(Items[Order Value],Items[Supplier],$A27)</f>
        <v/>
      </c>
    </row>
    <row r="28">
      <c r="A28" s="31">
        <f>Lists!$C$6</f>
        <v/>
      </c>
      <c r="B28" s="27">
        <f>COUNTIFS(Items[Supplier],$A28,Items[Reorder],"Reorder")</f>
        <v/>
      </c>
      <c r="C28" s="28">
        <f>SUMIFS(Items[Order Value],Items[Supplier],$A28)</f>
        <v/>
      </c>
    </row>
    <row r="29">
      <c r="A29" s="31">
        <f>Lists!$C$7</f>
        <v/>
      </c>
      <c r="B29" s="27">
        <f>COUNTIFS(Items[Supplier],$A29,Items[Reorder],"Reorder")</f>
        <v/>
      </c>
      <c r="C29" s="28">
        <f>SUMIFS(Items[Order Value],Items[Supplier],$A29)</f>
        <v/>
      </c>
    </row>
    <row r="30">
      <c r="A30" s="31">
        <f>Lists!$C$8</f>
        <v/>
      </c>
      <c r="B30" s="27">
        <f>COUNTIFS(Items[Supplier],$A30,Items[Reorder],"Reorder")</f>
        <v/>
      </c>
      <c r="C30" s="28">
        <f>SUMIFS(Items[Order Value],Items[Supplier],$A30)</f>
        <v/>
      </c>
    </row>
    <row r="31">
      <c r="A31" s="32" t="inlineStr">
        <is>
          <t>Total</t>
        </is>
      </c>
      <c r="B31" s="33">
        <f>COUNTIFS(Items[Reorder],"Reorder")</f>
        <v/>
      </c>
      <c r="C31" s="34">
        <f>SUM(Items[Order Value])</f>
        <v/>
      </c>
    </row>
  </sheetData>
  <sheetProtection selectLockedCells="0" selectUnlockedCells="0" sheet="1" objects="0" insertRows="1" insertHyperlinks="1" autoFilter="1" scenarios="0" formatColumns="1" deleteColumns="1" insertColumns="1" pivotTables="1" deleteRows="1" formatCells="1" formatRows="1" sort="1"/>
  <mergeCells count="5">
    <mergeCell ref="A25:C25"/>
    <mergeCell ref="A2:I2"/>
    <mergeCell ref="A4:D4"/>
    <mergeCell ref="A1:I1"/>
    <mergeCell ref="A14:D14"/>
  </mergeCells>
  <pageMargins left="0.75" right="0.75" top="1" bottom="1" header="0.5" footer="0.5"/>
</worksheet>
</file>

<file path=xl/worksheets/sheet6.xml><?xml version="1.0" encoding="utf-8"?>
<worksheet xmlns="http://schemas.openxmlformats.org/spreadsheetml/2006/main">
  <sheetPr>
    <outlinePr summaryBelow="1" summaryRight="1"/>
    <pageSetUpPr fitToPage="1"/>
  </sheetPr>
  <dimension ref="B1:D14"/>
  <sheetViews>
    <sheetView showGridLines="0" tabSelected="0" workbookViewId="0">
      <selection activeCell="A1" sqref="A1"/>
    </sheetView>
  </sheetViews>
  <sheetFormatPr baseColWidth="8" defaultRowHeight="15"/>
  <cols>
    <col width="3" customWidth="1" min="1" max="1"/>
    <col width="30" customWidth="1" min="2" max="2"/>
    <col width="22" customWidth="1" min="3" max="3"/>
    <col width="40" customWidth="1" min="4" max="4"/>
  </cols>
  <sheetData>
    <row r="1" ht="32" customHeight="1">
      <c r="B1" s="16" t="inlineStr">
        <is>
          <t>Reorder check for one item (use it to raise a purchase order)</t>
        </is>
      </c>
    </row>
    <row r="2" ht="30" customHeight="1">
      <c r="B2" s="17" t="inlineStr">
        <is>
          <t>Pick a SKU. The card shows stock, reorder level and the quantity to order. All numbers in this workbook are fictional teaching data, not real company figures.</t>
        </is>
      </c>
    </row>
    <row r="4">
      <c r="B4" s="35" t="inlineStr">
        <is>
          <t>SKU</t>
        </is>
      </c>
      <c r="C4" s="36" t="inlineStr">
        <is>
          <t>SKU-1005</t>
        </is>
      </c>
      <c r="D4" s="37" t="inlineStr">
        <is>
          <t>&lt;- pick from the drop-down</t>
        </is>
      </c>
    </row>
    <row r="6">
      <c r="B6" s="38" t="inlineStr">
        <is>
          <t>Item</t>
        </is>
      </c>
      <c r="C6" s="22">
        <f>_xlfn.XLOOKUP($C$4,Items[SKU],Items[Item],"")</f>
        <v/>
      </c>
    </row>
    <row r="7">
      <c r="B7" s="38" t="inlineStr">
        <is>
          <t>Warehouse</t>
        </is>
      </c>
      <c r="C7" s="22">
        <f>_xlfn.XLOOKUP($C$4,Items[SKU],Items[Warehouse],"")</f>
        <v/>
      </c>
    </row>
    <row r="8">
      <c r="B8" s="38" t="inlineStr">
        <is>
          <t>Supplier</t>
        </is>
      </c>
      <c r="C8" s="22">
        <f>_xlfn.XLOOKUP($C$4,Items[SKU],Items[Supplier],"")</f>
        <v/>
      </c>
    </row>
    <row r="9">
      <c r="B9" s="38" t="inlineStr">
        <is>
          <t>Closing Stock</t>
        </is>
      </c>
      <c r="C9" s="27">
        <f>_xlfn.XLOOKUP($C$4,Items[SKU],Items[Closing Stock],"")</f>
        <v/>
      </c>
    </row>
    <row r="10">
      <c r="B10" s="38" t="inlineStr">
        <is>
          <t>Reorder Level</t>
        </is>
      </c>
      <c r="C10" s="27">
        <f>_xlfn.XLOOKUP($C$4,Items[SKU],Items[Reorder Level],"")</f>
        <v/>
      </c>
    </row>
    <row r="11">
      <c r="B11" s="38" t="inlineStr">
        <is>
          <t>Reorder</t>
        </is>
      </c>
      <c r="C11" s="22">
        <f>_xlfn.XLOOKUP($C$4,Items[SKU],Items[Reorder],"")</f>
        <v/>
      </c>
    </row>
    <row r="12">
      <c r="B12" s="38" t="inlineStr">
        <is>
          <t>Order Qty</t>
        </is>
      </c>
      <c r="C12" s="27">
        <f>_xlfn.XLOOKUP($C$4,Items[SKU],Items[Order Qty],"")</f>
        <v/>
      </c>
    </row>
    <row r="13">
      <c r="B13" s="38" t="inlineStr">
        <is>
          <t>Unit Cost</t>
        </is>
      </c>
      <c r="C13" s="28">
        <f>_xlfn.XLOOKUP($C$4,Items[SKU],Items[Unit Cost],"")</f>
        <v/>
      </c>
    </row>
    <row r="14">
      <c r="B14" s="38" t="inlineStr">
        <is>
          <t>Order Value</t>
        </is>
      </c>
      <c r="C14" s="28">
        <f>_xlfn.XLOOKUP($C$4,Items[SKU],Items[Order Value],"")</f>
        <v/>
      </c>
    </row>
  </sheetData>
  <sheetProtection selectLockedCells="0" selectUnlockedCells="0" sheet="1" objects="0" insertRows="1" insertHyperlinks="1" autoFilter="1" scenarios="0" formatColumns="1" deleteColumns="1" insertColumns="1" pivotTables="1" deleteRows="1" formatCells="1" formatRows="1" sort="1"/>
  <mergeCells count="2">
    <mergeCell ref="B1:D1"/>
    <mergeCell ref="B2:D2"/>
  </mergeCells>
  <dataValidations count="1">
    <dataValidation sqref="C4" showDropDown="0" showInputMessage="0" showErrorMessage="1" allowBlank="0" error="Pick a value from the list." type="list">
      <formula1>=INDIRECT("Items[SKU]")</formula1>
    </dataValidation>
  </dataValidations>
  <pageMargins left="0.75" right="0.75" top="1" bottom="1" header="0.5" footer="0.5"/>
  <pageSetup fitToHeight="1" fitToWidth="1"/>
</worksheet>
</file>

<file path=xl/worksheets/sheet7.xml><?xml version="1.0" encoding="utf-8"?>
<worksheet xmlns="http://schemas.openxmlformats.org/spreadsheetml/2006/main">
  <sheetPr>
    <outlinePr summaryBelow="1" summaryRight="1"/>
    <pageSetUpPr/>
  </sheetPr>
  <dimension ref="A1:G20"/>
  <sheetViews>
    <sheetView tabSelected="0" workbookViewId="0">
      <pane ySplit="4" topLeftCell="A5" activePane="bottomLeft" state="frozen"/>
      <selection pane="bottomLeft" activeCell="A1" sqref="A1"/>
    </sheetView>
  </sheetViews>
  <sheetFormatPr baseColWidth="8" defaultRowHeight="15"/>
  <cols>
    <col width="17" customWidth="1" min="1" max="1"/>
    <col width="16" customWidth="1" min="2" max="2"/>
    <col width="20" customWidth="1" min="3" max="3"/>
    <col width="14" customWidth="1" min="4" max="4"/>
    <col width="34" customWidth="1" min="6" max="6"/>
    <col width="16" customWidth="1" min="7" max="7"/>
  </cols>
  <sheetData>
    <row r="1" ht="30" customHeight="1">
      <c r="A1" s="16" t="inlineStr">
        <is>
          <t>Lists and settings</t>
        </is>
      </c>
    </row>
    <row r="2" ht="30" customHeight="1">
      <c r="A2" s="17" t="inlineStr">
        <is>
          <t>Drop-down lists read these columns. Add a new value at the bottom of a list and it appears in the drop-downs. All numbers in this workbook are fictional teaching data, not real company figures.</t>
        </is>
      </c>
    </row>
    <row r="4">
      <c r="A4" s="39" t="inlineStr">
        <is>
          <t>City</t>
        </is>
      </c>
      <c r="B4" s="39" t="inlineStr">
        <is>
          <t>Category</t>
        </is>
      </c>
      <c r="C4" s="39" t="inlineStr">
        <is>
          <t>Supplier</t>
        </is>
      </c>
      <c r="D4" s="39" t="inlineStr">
        <is>
          <t>Txn Type</t>
        </is>
      </c>
      <c r="F4" s="40" t="inlineStr">
        <is>
          <t>Setting</t>
        </is>
      </c>
      <c r="G4" s="40" t="inlineStr">
        <is>
          <t>Value</t>
        </is>
      </c>
    </row>
    <row r="5">
      <c r="A5" s="20" t="inlineStr">
        <is>
          <t>Pune</t>
        </is>
      </c>
      <c r="B5" s="20" t="inlineStr">
        <is>
          <t>Grocery</t>
        </is>
      </c>
      <c r="C5" s="20" t="inlineStr">
        <is>
          <t>Raja Traders</t>
        </is>
      </c>
      <c r="D5" s="20" t="inlineStr">
        <is>
          <t>IN</t>
        </is>
      </c>
      <c r="F5" s="41" t="inlineStr">
        <is>
          <t>Days of usage to cover when ordering</t>
        </is>
      </c>
      <c r="G5" s="42" t="n">
        <v>30</v>
      </c>
    </row>
    <row r="6">
      <c r="A6" s="20" t="inlineStr">
        <is>
          <t>Solapur</t>
        </is>
      </c>
      <c r="B6" s="20" t="inlineStr">
        <is>
          <t>Personal Care</t>
        </is>
      </c>
      <c r="C6" s="20" t="inlineStr">
        <is>
          <t>Rani Distributors</t>
        </is>
      </c>
      <c r="D6" s="20" t="inlineStr">
        <is>
          <t>OUT</t>
        </is>
      </c>
    </row>
    <row r="7">
      <c r="A7" s="20" t="inlineStr">
        <is>
          <t>Nashik</t>
        </is>
      </c>
      <c r="B7" s="20" t="inlineStr">
        <is>
          <t>Home Care</t>
        </is>
      </c>
      <c r="C7" s="20" t="inlineStr">
        <is>
          <t>Zoya Wholesale</t>
        </is>
      </c>
      <c r="D7" s="24" t="n"/>
    </row>
    <row r="8">
      <c r="A8" s="20" t="inlineStr">
        <is>
          <t>Sambhaji Nagar</t>
        </is>
      </c>
      <c r="B8" s="20" t="inlineStr">
        <is>
          <t>Stationery</t>
        </is>
      </c>
      <c r="C8" s="20" t="inlineStr">
        <is>
          <t>Amir Agencies</t>
        </is>
      </c>
      <c r="D8" s="24" t="n"/>
    </row>
    <row r="9">
      <c r="A9" s="20" t="inlineStr">
        <is>
          <t>Kolhapur</t>
        </is>
      </c>
      <c r="B9" s="20" t="inlineStr">
        <is>
          <t>Electricals</t>
        </is>
      </c>
      <c r="C9" s="24" t="n"/>
      <c r="D9" s="24" t="n"/>
    </row>
    <row r="10">
      <c r="A10" s="20" t="inlineStr">
        <is>
          <t>Nagpur</t>
        </is>
      </c>
      <c r="B10" s="24" t="n"/>
      <c r="C10" s="24" t="n"/>
      <c r="D10" s="24" t="n"/>
    </row>
    <row r="11">
      <c r="A11" s="24" t="n"/>
      <c r="B11" s="24" t="n"/>
      <c r="C11" s="24" t="n"/>
      <c r="D11" s="24" t="n"/>
    </row>
    <row r="12">
      <c r="A12" s="24" t="n"/>
      <c r="B12" s="24" t="n"/>
      <c r="C12" s="24" t="n"/>
      <c r="D12" s="24" t="n"/>
    </row>
    <row r="13">
      <c r="A13" s="24" t="n"/>
      <c r="B13" s="24" t="n"/>
      <c r="C13" s="24" t="n"/>
      <c r="D13" s="24" t="n"/>
    </row>
    <row r="14">
      <c r="A14" s="24" t="n"/>
      <c r="B14" s="24" t="n"/>
      <c r="C14" s="24" t="n"/>
      <c r="D14" s="24" t="n"/>
    </row>
    <row r="15">
      <c r="A15" s="24" t="n"/>
      <c r="B15" s="24" t="n"/>
      <c r="C15" s="24" t="n"/>
      <c r="D15" s="24" t="n"/>
    </row>
    <row r="16">
      <c r="A16" s="24" t="n"/>
      <c r="B16" s="24" t="n"/>
      <c r="C16" s="24" t="n"/>
      <c r="D16" s="24" t="n"/>
    </row>
    <row r="17">
      <c r="A17" s="24" t="n"/>
      <c r="B17" s="24" t="n"/>
      <c r="C17" s="24" t="n"/>
    </row>
    <row r="18">
      <c r="A18" s="24" t="n"/>
      <c r="B18" s="24" t="n"/>
      <c r="C18" s="24" t="n"/>
    </row>
    <row r="19">
      <c r="A19" s="24" t="n"/>
      <c r="B19" s="24" t="n"/>
    </row>
    <row r="20">
      <c r="A20" s="24" t="n"/>
    </row>
  </sheetData>
  <mergeCells count="2">
    <mergeCell ref="A2:G2"/>
    <mergeCell ref="A1:G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Ravindra Bagale</dc:creator>
  <dc:title xmlns:dc="http://purl.org/dc/elements/1.1/">Inventory and Supply Chain Excel Template (Stock Register + Reorder Sheet)</dc:title>
  <dc:description xmlns:dc="http://purl.org/dc/elements/1.1/">All numbers in this workbook are fictional teaching data, not real company figures.</dc:description>
  <dcterms:created xmlns:dcterms="http://purl.org/dc/terms/" xmlns:xsi="http://www.w3.org/2001/XMLSchema-instance" xsi:type="dcterms:W3CDTF">2026-10-06T16:24:18Z</dcterms:created>
  <dcterms:modified xmlns:dcterms="http://purl.org/dc/terms/" xmlns:xsi="http://www.w3.org/2001/XMLSchema-instance" xsi:type="dcterms:W3CDTF">2026-10-06T16:24:18Z</dcterms:modified>
</cp:coreProperties>
</file>