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Employees" sheetId="3" state="visible" r:id="rId3"/>
    <sheet xmlns:r="http://schemas.openxmlformats.org/officeDocument/2006/relationships" name="Attendance" sheetId="4" state="visible" r:id="rId4"/>
    <sheet xmlns:r="http://schemas.openxmlformats.org/officeDocument/2006/relationships" name="Payroll" sheetId="5" state="visible" r:id="rId5"/>
    <sheet xmlns:r="http://schemas.openxmlformats.org/officeDocument/2006/relationships" name="Calculations" sheetId="6" state="visible" r:id="rId6"/>
    <sheet xmlns:r="http://schemas.openxmlformats.org/officeDocument/2006/relationships" name="Salary Slip" sheetId="7" state="visible" r:id="rId7"/>
    <sheet xmlns:r="http://schemas.openxmlformats.org/officeDocument/2006/relationships" name="Lists" sheetId="8" state="visible" r:id="rId8"/>
  </sheets>
  <definedNames>
    <definedName name="PayMonth">Lists!$E$5</definedName>
    <definedName name="HRAPct">Lists!$E$6</definedName>
    <definedName name="PFPct">Lists!$E$7</definedName>
    <definedName name="PFCap">Lists!$E$8</definedName>
    <definedName name="PTLimit">Lists!$E$9</definedName>
    <definedName name="PTAmount">Lists!$E$10</definedName>
    <definedName name="_xlnm.Print_Area" localSheetId="1">'Dashboard'!$A$1:$S$39</definedName>
    <definedName name="_xlnm.Print_Area" localSheetId="6">'Salary Slip'!$A$1:$D$26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-yyyy"/>
    <numFmt numFmtId="166" formatCode="0.0%"/>
    <numFmt numFmtId="167" formatCode="[&gt;=10000000]&quot;₹&quot;##\,##\,##\,##0;[&gt;=100000]&quot;₹&quot;##\,##\,##0;&quot;₹&quot;##,##0"/>
    <numFmt numFmtId="168" formatCode="dd-mmm-yyyy"/>
  </numFmts>
  <fonts count="1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i val="1"/>
      <color rgb="005C4A1F"/>
      <sz val="9"/>
    </font>
    <font>
      <name val="Calibri"/>
      <b val="1"/>
      <color rgb="001F2933"/>
      <sz val="11"/>
    </font>
    <font>
      <name val="Calibri"/>
      <b val="1"/>
      <color rgb="001F2933"/>
      <sz val="12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4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15" fillId="3" borderId="2" applyAlignment="1" pivotButton="0" quotePrefix="0" xfId="0">
      <alignment horizontal="center" vertical="center" wrapText="1"/>
    </xf>
    <xf numFmtId="166" fontId="15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8" fontId="5" fillId="5" borderId="1" applyProtection="1" pivotButton="0" quotePrefix="0" xfId="0">
      <protection locked="0" hidden="0"/>
    </xf>
    <xf numFmtId="167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8" fontId="0" fillId="0" borderId="0" applyProtection="1" pivotButton="0" quotePrefix="0" xfId="0">
      <protection locked="0" hidden="0"/>
    </xf>
    <xf numFmtId="167" fontId="0" fillId="0" borderId="0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0" fontId="5" fillId="6" borderId="1" pivotButton="0" quotePrefix="0" xfId="0"/>
    <xf numFmtId="3" fontId="5" fillId="6" borderId="1" pivotButton="0" quotePrefix="0" xfId="0"/>
    <xf numFmtId="166" fontId="5" fillId="6" borderId="1" pivotButton="0" quotePrefix="0" xfId="0"/>
    <xf numFmtId="165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0" fontId="9" fillId="0" borderId="0" pivotButton="0" quotePrefix="0" xfId="0"/>
    <xf numFmtId="0" fontId="10" fillId="0" borderId="0" pivotButton="0" quotePrefix="0" xfId="0"/>
    <xf numFmtId="0" fontId="4" fillId="7" borderId="1" pivotButton="0" quotePrefix="0" xfId="0"/>
    <xf numFmtId="167" fontId="5" fillId="6" borderId="1" pivotButton="0" quotePrefix="0" xfId="0"/>
    <xf numFmtId="0" fontId="4" fillId="3" borderId="1" pivotButton="0" quotePrefix="0" xfId="0"/>
    <xf numFmtId="0" fontId="5" fillId="3" borderId="1" pivotButton="0" quotePrefix="0" xfId="0"/>
    <xf numFmtId="167" fontId="4" fillId="3" borderId="1" pivotButton="0" quotePrefix="0" xfId="0"/>
    <xf numFmtId="165" fontId="4" fillId="5" borderId="1" applyProtection="1" pivotButton="0" quotePrefix="0" xfId="0">
      <protection locked="0" hidden="0"/>
    </xf>
    <xf numFmtId="165" fontId="4" fillId="7" borderId="1" pivotButton="0" quotePrefix="0" xfId="0"/>
    <xf numFmtId="166" fontId="4" fillId="3" borderId="1" pivotButton="0" quotePrefix="0" xfId="0"/>
    <xf numFmtId="3" fontId="4" fillId="3" borderId="1" pivotButton="0" quotePrefix="0" xfId="0"/>
    <xf numFmtId="0" fontId="11" fillId="0" borderId="1" pivotButton="0" quotePrefix="0" xfId="0"/>
    <xf numFmtId="0" fontId="12" fillId="5" borderId="1" applyProtection="1" pivotButton="0" quotePrefix="0" xfId="0">
      <protection locked="0" hidden="0"/>
    </xf>
    <xf numFmtId="0" fontId="13" fillId="4" borderId="0" pivotButton="0" quotePrefix="0" xfId="0"/>
    <xf numFmtId="0" fontId="5" fillId="0" borderId="1" pivotButton="0" quotePrefix="0" xfId="0"/>
    <xf numFmtId="165" fontId="5" fillId="6" borderId="1" pivotButton="0" quotePrefix="0" xfId="0"/>
    <xf numFmtId="0" fontId="4" fillId="0" borderId="1" pivotButton="0" quotePrefix="0" xfId="0"/>
    <xf numFmtId="167" fontId="4" fillId="6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165" fontId="0" fillId="5" borderId="1" applyProtection="1" pivotButton="0" quotePrefix="0" xfId="0">
      <protection locked="0" hidden="0"/>
    </xf>
    <xf numFmtId="166" fontId="0" fillId="5" borderId="1" applyProtection="1" pivotButton="0" quotePrefix="0" xfId="0">
      <protection locked="0" hidden="0"/>
    </xf>
    <xf numFmtId="167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pay by employee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'Payroll'!N6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'Payroll'!$A$7:$A$16</f>
            </numRef>
          </cat>
          <val>
            <numRef>
              <f>'Payroll'!$N$7:$N$16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Headcount by department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'Calculations'!B13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'Calculations'!$A$14:$A$18</f>
            </numRef>
          </cat>
          <val>
            <numRef>
              <f>'Calculations'!$B$14:$B$18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attendance %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'Calculations'!B5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'Calculations'!$A$6:$A$8</f>
            </numRef>
          </cat>
          <val>
            <numRef>
              <f>'Calculations'!$B$6:$B$8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Earned gross vs net pay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'Payroll'!I6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'Payroll'!$A$7:$A$16</f>
            </numRef>
          </cat>
          <val>
            <numRef>
              <f>'Payroll'!$I$7:$I$16</f>
            </numRef>
          </val>
        </ser>
        <ser>
          <idx val="1"/>
          <order val="1"/>
          <tx>
            <strRef>
              <f>'Payroll'!N6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'Payroll'!$A$7:$A$16</f>
            </numRef>
          </cat>
          <val>
            <numRef>
              <f>'Payroll'!$N$7:$N$16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mployees" displayName="Employees" ref="A4:I14" headerRowCount="1">
  <autoFilter ref="A4:I14"/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Light9" showRowStripes="1"/>
</table>
</file>

<file path=xl/tables/table2.xml><?xml version="1.0" encoding="utf-8"?>
<table xmlns="http://schemas.openxmlformats.org/spreadsheetml/2006/main" id="2" name="Attendance" displayName="Attendance" ref="A4:I34" headerRowCount="1">
  <autoFilter ref="A4:I34"/>
  <tableColumns count="9">
    <tableColumn id="1" name="Column1"/>
    <tableColumn id="2" name="Column2"/>
    <tableColumn id="3" name="Column3"/>
    <tableColumn id="4" name="Column4"/>
    <tableColumn id="5" name="Column5"/>
    <tableColumn id="6" name="Column6">
      <calculatedColumnFormula>_xlfn.XLOOKUP(Attendance[[#This Row],[Emp ID]],Employees[Emp ID],Employees[Name],"Check ID")</calculatedColumnFormula>
    </tableColumn>
    <tableColumn id="7" name="Column7">
      <calculatedColumnFormula>MAX(0,Attendance[[#This Row],[Working Days]]-Attendance[[#This Row],[Present Days]]-Attendance[[#This Row],[Paid Leave]])</calculatedColumnFormula>
    </tableColumn>
    <tableColumn id="8" name="Column8">
      <calculatedColumnFormula>Attendance[[#This Row],[Working Days]]-Attendance[[#This Row],[LOP Days]]</calculatedColumnFormula>
    </tableColumn>
    <tableColumn id="9" name="Column9">
      <calculatedColumnFormula>IFERROR(Attendance[[#This Row],[Present Days]]/Attendance[[#This Row],[Working Days]],0)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8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HR Excel Template (Attendance, Payroll and Salary Slip)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Keep an employee master and monthly attendance, run payroll for any month with HRA, PF, professional tax and TDS, and print a salary slip for any employee by picking the Emp ID.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 for the payroll month.</t>
        </is>
      </c>
    </row>
    <row r="10" ht="18" customHeight="1">
      <c r="B10" s="4" t="inlineStr">
        <is>
          <t>Employees</t>
        </is>
      </c>
      <c r="C10" s="5" t="inlineStr">
        <is>
          <t>Input table Employees: salary structure, TDS and bank account (last digits only).</t>
        </is>
      </c>
    </row>
    <row r="11" ht="30" customHeight="1">
      <c r="B11" s="4" t="inlineStr">
        <is>
          <t>Attendance</t>
        </is>
      </c>
      <c r="C11" s="5" t="inlineStr">
        <is>
          <t>Input table Attendance: one row per employee per month. Name, LOP Days, Payable Days and Attendance % are formulas.</t>
        </is>
      </c>
    </row>
    <row r="12" ht="18" customHeight="1">
      <c r="B12" s="4" t="inlineStr">
        <is>
          <t>Payroll</t>
        </is>
      </c>
      <c r="C12" s="5" t="inlineStr">
        <is>
          <t>Payroll register for PayMonth: earned gross, PF, professional tax, TDS and net pay per employee.</t>
        </is>
      </c>
    </row>
    <row r="13" ht="18" customHeight="1">
      <c r="B13" s="4" t="inlineStr">
        <is>
          <t>Calculations</t>
        </is>
      </c>
      <c r="C13" s="5" t="inlineStr">
        <is>
          <t>Attendance by month and headcount by department.</t>
        </is>
      </c>
    </row>
    <row r="14" ht="18" customHeight="1">
      <c r="B14" s="4" t="inlineStr">
        <is>
          <t>Salary Slip</t>
        </is>
      </c>
      <c r="C14" s="5" t="inlineStr">
        <is>
          <t>Pick an Emp ID in C4 to print a slip.</t>
        </is>
      </c>
    </row>
    <row r="15" ht="18" customHeight="1">
      <c r="B15" s="4" t="inlineStr">
        <is>
          <t>Lists</t>
        </is>
      </c>
      <c r="C15" s="5" t="inlineStr">
        <is>
          <t>Departments, cities, PayMonth and the illustrative rates.</t>
        </is>
      </c>
    </row>
    <row r="17">
      <c r="B17" s="3" t="inlineStr">
        <is>
          <t>How to fill it (step by step)</t>
        </is>
      </c>
    </row>
    <row r="18" ht="18" customHeight="1">
      <c r="B18" s="4" t="inlineStr">
        <is>
          <t>Step 1</t>
        </is>
      </c>
      <c r="C18" s="5" t="inlineStr">
        <is>
          <t>Open Employees. Type each employee once: Emp ID, Name, Basic, Special Allowance and Monthly TDS.</t>
        </is>
      </c>
    </row>
    <row r="19" ht="18" customHeight="1">
      <c r="B19" s="4" t="inlineStr">
        <is>
          <t>Step 2</t>
        </is>
      </c>
      <c r="C19" s="5" t="inlineStr">
        <is>
          <t>Pick Department and City from the drop-downs.</t>
        </is>
      </c>
    </row>
    <row r="20" ht="30" customHeight="1">
      <c r="B20" s="4" t="inlineStr">
        <is>
          <t>Step 3</t>
        </is>
      </c>
      <c r="C20" s="5" t="inlineStr">
        <is>
          <t>At month end open Attendance. Add one row per employee: Month (first day, for example 01-10-2026), Emp ID, Working Days, Present Days, Paid Leave.</t>
        </is>
      </c>
    </row>
    <row r="21" ht="18" customHeight="1">
      <c r="B21" s="4" t="inlineStr">
        <is>
          <t>Step 4</t>
        </is>
      </c>
      <c r="C21" s="5" t="inlineStr">
        <is>
          <t>On Lists, set PayMonth to the same month.</t>
        </is>
      </c>
    </row>
    <row r="22" ht="18" customHeight="1">
      <c r="B22" s="4" t="inlineStr">
        <is>
          <t>Step 5</t>
        </is>
      </c>
      <c r="C22" s="5" t="inlineStr">
        <is>
          <t>Open Payroll and check net pay for every employee.</t>
        </is>
      </c>
    </row>
    <row r="23" ht="18" customHeight="1">
      <c r="B23" s="4" t="inlineStr">
        <is>
          <t>Step 6</t>
        </is>
      </c>
      <c r="C23" s="5" t="inlineStr">
        <is>
          <t>Open Salary Slip, pick an Emp ID in C4 and press Ctrl + P.</t>
        </is>
      </c>
    </row>
    <row r="25">
      <c r="B25" s="3" t="inlineStr">
        <is>
          <t>Start fresh with your own data</t>
        </is>
      </c>
    </row>
    <row r="26" ht="30" customHeight="1">
      <c r="B26" s="4" t="inlineStr">
        <is>
          <t>Step 1</t>
        </is>
      </c>
      <c r="C26" s="5" t="inlineStr">
        <is>
          <t>Go to the first input sheet. Click the second sample row, then press Ctrl + Shift + Down Arrow to select down to the last sample row.</t>
        </is>
      </c>
    </row>
    <row r="27" ht="30" customHeight="1">
      <c r="B27" s="4" t="inlineStr">
        <is>
          <t>Step 2</t>
        </is>
      </c>
      <c r="C27" s="5" t="inlineStr">
        <is>
          <t>Right-click the selection and choose Delete &gt; Table Rows. One sample row stays, so the table and its green formula columns stay alive.</t>
        </is>
      </c>
    </row>
    <row r="28" ht="18" customHeight="1">
      <c r="B28" s="4" t="inlineStr">
        <is>
          <t>Step 3</t>
        </is>
      </c>
      <c r="C28" s="5" t="inlineStr">
        <is>
          <t>Type your first real row over the one sample row that is left (yellow cells only).</t>
        </is>
      </c>
    </row>
    <row r="29" ht="30" customHeight="1">
      <c r="B29" s="4" t="inlineStr">
        <is>
          <t>Step 4</t>
        </is>
      </c>
      <c r="C29" s="5" t="inlineStr">
        <is>
          <t>Type your next rows directly under the table. The table grows by itself and the green formula columns fill down automatically.</t>
        </is>
      </c>
    </row>
    <row r="30" ht="30" customHeight="1">
      <c r="B30" s="4" t="inlineStr">
        <is>
          <t>Step 5</t>
        </is>
      </c>
      <c r="C30" s="5" t="inlineStr">
        <is>
          <t>Repeat for every input sheet, then change the lists on the Lists sheet (cities, products, names) to your own values. Drop-downs follow the Lists sheet.</t>
        </is>
      </c>
    </row>
    <row r="31" ht="18" customHeight="1">
      <c r="B31" s="4" t="inlineStr">
        <is>
          <t>Step 6</t>
        </is>
      </c>
      <c r="C31" s="5" t="inlineStr">
        <is>
          <t>Open Dashboard. Cards and charts read the tables, so they now show your data.</t>
        </is>
      </c>
    </row>
    <row r="33">
      <c r="B33" s="3" t="inlineStr">
        <is>
          <t>Colour key and protection</t>
        </is>
      </c>
    </row>
    <row r="34" ht="18" customHeight="1">
      <c r="B34" s="6" t="inlineStr">
        <is>
          <t>Yellow cells</t>
        </is>
      </c>
      <c r="C34" s="5" t="inlineStr">
        <is>
          <t>Inputs. Type here or pick from the drop-down.</t>
        </is>
      </c>
    </row>
    <row r="35" ht="18" customHeight="1">
      <c r="B35" s="7" t="inlineStr">
        <is>
          <t>Green cells</t>
        </is>
      </c>
      <c r="C35" s="5" t="inlineStr">
        <is>
          <t>Formulas. Do not type over them.</t>
        </is>
      </c>
    </row>
    <row r="36" ht="45" customHeight="1">
      <c r="B36" s="4" t="inlineStr">
        <is>
          <t>Protection</t>
        </is>
      </c>
      <c r="C36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7" ht="30" customHeight="1">
      <c r="B37" s="4" t="inlineStr">
        <is>
          <t>Note</t>
        </is>
      </c>
      <c r="C37" s="5" t="inlineStr">
        <is>
          <t>HRA, PF, professional tax and TDS settings are illustrative for teaching, not legal or tax advice. Check current rules with your payroll consultant or CA.</t>
        </is>
      </c>
    </row>
    <row r="38" ht="18" customHeight="1">
      <c r="B38" s="4" t="inlineStr">
        <is>
          <t>Guide</t>
        </is>
      </c>
      <c r="C38" s="5" t="inlineStr">
        <is>
          <t>Full guide with formulas: https://ravindrabagale.com/guides/excel-template-hr.html</t>
        </is>
      </c>
    </row>
  </sheetData>
  <mergeCells count="7">
    <mergeCell ref="B2:C2"/>
    <mergeCell ref="B33:C33"/>
    <mergeCell ref="B25:C25"/>
    <mergeCell ref="B17:C17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Bagale Training Institute: attendance and payroll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Employees</t>
        </is>
      </c>
      <c r="C4" s="11" t="n"/>
      <c r="D4" s="11" t="n"/>
      <c r="E4" s="10" t="inlineStr">
        <is>
          <t>Earned gross</t>
        </is>
      </c>
      <c r="F4" s="11" t="n"/>
      <c r="G4" s="11" t="n"/>
      <c r="H4" s="10" t="inlineStr">
        <is>
          <t>Net pay</t>
        </is>
      </c>
      <c r="I4" s="11" t="n"/>
      <c r="J4" s="11" t="n"/>
      <c r="K4" s="10" t="inlineStr">
        <is>
          <t>PF (employee)</t>
        </is>
      </c>
      <c r="L4" s="11" t="n"/>
      <c r="M4" s="11" t="n"/>
      <c r="N4" s="10" t="inlineStr">
        <is>
          <t>Attendance % (month)</t>
        </is>
      </c>
      <c r="O4" s="11" t="n"/>
      <c r="P4" s="11" t="n"/>
      <c r="Q4" s="10" t="inlineStr">
        <is>
          <t>LOP days (month)</t>
        </is>
      </c>
      <c r="R4" s="11" t="n"/>
      <c r="S4" s="11" t="n"/>
    </row>
    <row r="5" ht="24" customHeight="1">
      <c r="B5" s="12">
        <f>COUNTA(Employees[Emp ID])</f>
        <v/>
      </c>
      <c r="C5" s="13" t="n"/>
      <c r="D5" s="13" t="n"/>
      <c r="E5" s="14">
        <f>SUM(Payroll!$I$7:$I$16)</f>
        <v/>
      </c>
      <c r="F5" s="13" t="n"/>
      <c r="G5" s="13" t="n"/>
      <c r="H5" s="14">
        <f>SUM(Payroll!$N$7:$N$16)</f>
        <v/>
      </c>
      <c r="I5" s="13" t="n"/>
      <c r="J5" s="13" t="n"/>
      <c r="K5" s="14">
        <f>SUM(Payroll!$J$7:$J$16)</f>
        <v/>
      </c>
      <c r="L5" s="13" t="n"/>
      <c r="M5" s="13" t="n"/>
      <c r="N5" s="15">
        <f>IFERROR(AVERAGEIFS(Attendance[Attendance %],Attendance[Month],PayMonth),0)</f>
        <v/>
      </c>
      <c r="O5" s="13" t="n"/>
      <c r="P5" s="13" t="n"/>
      <c r="Q5" s="12">
        <f>SUMIFS(Attendance[LOP Days],Attendance[Month],PayMonth)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7" customWidth="1" min="2" max="2"/>
    <col width="12" customWidth="1" min="3" max="3"/>
    <col width="15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</cols>
  <sheetData>
    <row r="1" ht="30" customHeight="1">
      <c r="A1" s="16" t="inlineStr">
        <is>
          <t>Employee master (salary structure per month)</t>
        </is>
      </c>
    </row>
    <row r="2" ht="30" customHeight="1">
      <c r="A2" s="17" t="inlineStr">
        <is>
          <t>Monthly TDS is the amount your accountant gives you; this template does not calculate income tax. All numbers in this workbook are fictional teaching data, not real company figures.</t>
        </is>
      </c>
    </row>
    <row r="4" ht="32" customHeight="1">
      <c r="A4" s="18" t="inlineStr">
        <is>
          <t>Emp ID</t>
        </is>
      </c>
      <c r="B4" s="18" t="inlineStr">
        <is>
          <t>Name</t>
        </is>
      </c>
      <c r="C4" s="18" t="inlineStr">
        <is>
          <t>Department</t>
        </is>
      </c>
      <c r="D4" s="18" t="inlineStr">
        <is>
          <t>City</t>
        </is>
      </c>
      <c r="E4" s="18" t="inlineStr">
        <is>
          <t>Date of Joining</t>
        </is>
      </c>
      <c r="F4" s="18" t="inlineStr">
        <is>
          <t>Basic</t>
        </is>
      </c>
      <c r="G4" s="18" t="inlineStr">
        <is>
          <t>Special Allowance</t>
        </is>
      </c>
      <c r="H4" s="18" t="inlineStr">
        <is>
          <t>Monthly TDS</t>
        </is>
      </c>
      <c r="I4" s="18" t="inlineStr">
        <is>
          <t>Bank A/c</t>
        </is>
      </c>
    </row>
    <row r="5">
      <c r="A5" s="19" t="inlineStr">
        <is>
          <t>E101</t>
        </is>
      </c>
      <c r="B5" s="19" t="inlineStr">
        <is>
          <t>Ravindra Bagale</t>
        </is>
      </c>
      <c r="C5" s="19" t="inlineStr">
        <is>
          <t>Training</t>
        </is>
      </c>
      <c r="D5" s="19" t="inlineStr">
        <is>
          <t>Pune</t>
        </is>
      </c>
      <c r="E5" s="20" t="n">
        <v>44197</v>
      </c>
      <c r="F5" s="21" t="n">
        <v>42000</v>
      </c>
      <c r="G5" s="21" t="n">
        <v>12600</v>
      </c>
      <c r="H5" s="21" t="n">
        <v>2500</v>
      </c>
      <c r="I5" s="19" t="inlineStr">
        <is>
          <t>XXXX4300</t>
        </is>
      </c>
    </row>
    <row r="6">
      <c r="A6" s="19" t="inlineStr">
        <is>
          <t>E102</t>
        </is>
      </c>
      <c r="B6" s="19" t="inlineStr">
        <is>
          <t>Shraddha Bagale</t>
        </is>
      </c>
      <c r="C6" s="19" t="inlineStr">
        <is>
          <t>Sales</t>
        </is>
      </c>
      <c r="D6" s="19" t="inlineStr">
        <is>
          <t>Solapur</t>
        </is>
      </c>
      <c r="E6" s="20" t="n">
        <v>44653</v>
      </c>
      <c r="F6" s="21" t="n">
        <v>30000</v>
      </c>
      <c r="G6" s="21" t="n">
        <v>9000</v>
      </c>
      <c r="H6" s="21" t="n">
        <v>800</v>
      </c>
      <c r="I6" s="19" t="inlineStr">
        <is>
          <t>XXXX4337</t>
        </is>
      </c>
    </row>
    <row r="7">
      <c r="A7" s="19" t="inlineStr">
        <is>
          <t>E103</t>
        </is>
      </c>
      <c r="B7" s="19" t="inlineStr">
        <is>
          <t>Ruhi Bagale</t>
        </is>
      </c>
      <c r="C7" s="19" t="inlineStr">
        <is>
          <t>Operations</t>
        </is>
      </c>
      <c r="D7" s="19" t="inlineStr">
        <is>
          <t>Nashik</t>
        </is>
      </c>
      <c r="E7" s="20" t="n">
        <v>45110</v>
      </c>
      <c r="F7" s="21" t="n">
        <v>22000</v>
      </c>
      <c r="G7" s="21" t="n">
        <v>6600</v>
      </c>
      <c r="H7" s="21" t="n">
        <v>0</v>
      </c>
      <c r="I7" s="19" t="inlineStr">
        <is>
          <t>XXXX4374</t>
        </is>
      </c>
    </row>
    <row r="8">
      <c r="A8" s="19" t="inlineStr">
        <is>
          <t>E104</t>
        </is>
      </c>
      <c r="B8" s="19" t="inlineStr">
        <is>
          <t>Shahrukh</t>
        </is>
      </c>
      <c r="C8" s="19" t="inlineStr">
        <is>
          <t>Accounts</t>
        </is>
      </c>
      <c r="D8" s="19" t="inlineStr">
        <is>
          <t>Sambhaji Nagar</t>
        </is>
      </c>
      <c r="E8" s="20" t="n">
        <v>45569</v>
      </c>
      <c r="F8" s="21" t="n">
        <v>26000</v>
      </c>
      <c r="G8" s="21" t="n">
        <v>7800</v>
      </c>
      <c r="H8" s="21" t="n">
        <v>800</v>
      </c>
      <c r="I8" s="19" t="inlineStr">
        <is>
          <t>XXXX4411</t>
        </is>
      </c>
    </row>
    <row r="9">
      <c r="A9" s="19" t="inlineStr">
        <is>
          <t>E105</t>
        </is>
      </c>
      <c r="B9" s="19" t="inlineStr">
        <is>
          <t>Amir</t>
        </is>
      </c>
      <c r="C9" s="19" t="inlineStr">
        <is>
          <t>Support</t>
        </is>
      </c>
      <c r="D9" s="19" t="inlineStr">
        <is>
          <t>Kolhapur</t>
        </is>
      </c>
      <c r="E9" s="20" t="n">
        <v>45662</v>
      </c>
      <c r="F9" s="21" t="n">
        <v>24000</v>
      </c>
      <c r="G9" s="21" t="n">
        <v>7200</v>
      </c>
      <c r="H9" s="21" t="n">
        <v>0</v>
      </c>
      <c r="I9" s="19" t="inlineStr">
        <is>
          <t>XXXX4448</t>
        </is>
      </c>
    </row>
    <row r="10">
      <c r="A10" s="19" t="inlineStr">
        <is>
          <t>E106</t>
        </is>
      </c>
      <c r="B10" s="19" t="inlineStr">
        <is>
          <t>Salman</t>
        </is>
      </c>
      <c r="C10" s="19" t="inlineStr">
        <is>
          <t>Training</t>
        </is>
      </c>
      <c r="D10" s="19" t="inlineStr">
        <is>
          <t>Nagpur</t>
        </is>
      </c>
      <c r="E10" s="20" t="n">
        <v>44292</v>
      </c>
      <c r="F10" s="21" t="n">
        <v>20000</v>
      </c>
      <c r="G10" s="21" t="n">
        <v>6000</v>
      </c>
      <c r="H10" s="21" t="n">
        <v>0</v>
      </c>
      <c r="I10" s="19" t="inlineStr">
        <is>
          <t>XXXX4485</t>
        </is>
      </c>
    </row>
    <row r="11">
      <c r="A11" s="19" t="inlineStr">
        <is>
          <t>E107</t>
        </is>
      </c>
      <c r="B11" s="19" t="inlineStr">
        <is>
          <t>Zoya</t>
        </is>
      </c>
      <c r="C11" s="19" t="inlineStr">
        <is>
          <t>Sales</t>
        </is>
      </c>
      <c r="D11" s="19" t="inlineStr">
        <is>
          <t>Pune</t>
        </is>
      </c>
      <c r="E11" s="20" t="n">
        <v>44749</v>
      </c>
      <c r="F11" s="21" t="n">
        <v>28000</v>
      </c>
      <c r="G11" s="21" t="n">
        <v>8400</v>
      </c>
      <c r="H11" s="21" t="n">
        <v>800</v>
      </c>
      <c r="I11" s="19" t="inlineStr">
        <is>
          <t>XXXX4522</t>
        </is>
      </c>
    </row>
    <row r="12">
      <c r="A12" s="19" t="inlineStr">
        <is>
          <t>E108</t>
        </is>
      </c>
      <c r="B12" s="19" t="inlineStr">
        <is>
          <t>Ravina</t>
        </is>
      </c>
      <c r="C12" s="19" t="inlineStr">
        <is>
          <t>Operations</t>
        </is>
      </c>
      <c r="D12" s="19" t="inlineStr">
        <is>
          <t>Solapur</t>
        </is>
      </c>
      <c r="E12" s="20" t="n">
        <v>45207</v>
      </c>
      <c r="F12" s="21" t="n">
        <v>21000</v>
      </c>
      <c r="G12" s="21" t="n">
        <v>6300</v>
      </c>
      <c r="H12" s="21" t="n">
        <v>0</v>
      </c>
      <c r="I12" s="19" t="inlineStr">
        <is>
          <t>XXXX4559</t>
        </is>
      </c>
    </row>
    <row r="13">
      <c r="A13" s="19" t="inlineStr">
        <is>
          <t>E109</t>
        </is>
      </c>
      <c r="B13" s="19" t="inlineStr">
        <is>
          <t>Raja</t>
        </is>
      </c>
      <c r="C13" s="19" t="inlineStr">
        <is>
          <t>Accounts</t>
        </is>
      </c>
      <c r="D13" s="19" t="inlineStr">
        <is>
          <t>Nashik</t>
        </is>
      </c>
      <c r="E13" s="20" t="n">
        <v>45300</v>
      </c>
      <c r="F13" s="21" t="n">
        <v>18000</v>
      </c>
      <c r="G13" s="21" t="n">
        <v>5400</v>
      </c>
      <c r="H13" s="21" t="n">
        <v>0</v>
      </c>
      <c r="I13" s="19" t="inlineStr">
        <is>
          <t>XXXX4596</t>
        </is>
      </c>
    </row>
    <row r="14">
      <c r="A14" s="19" t="inlineStr">
        <is>
          <t>E110</t>
        </is>
      </c>
      <c r="B14" s="19" t="inlineStr">
        <is>
          <t>Rani</t>
        </is>
      </c>
      <c r="C14" s="19" t="inlineStr">
        <is>
          <t>Support</t>
        </is>
      </c>
      <c r="D14" s="19" t="inlineStr">
        <is>
          <t>Sambhaji Nagar</t>
        </is>
      </c>
      <c r="E14" s="20" t="n">
        <v>45757</v>
      </c>
      <c r="F14" s="21" t="n">
        <v>19000</v>
      </c>
      <c r="G14" s="21" t="n">
        <v>5700</v>
      </c>
      <c r="H14" s="21" t="n">
        <v>0</v>
      </c>
      <c r="I14" s="19" t="inlineStr">
        <is>
          <t>XXXX4633</t>
        </is>
      </c>
    </row>
    <row r="15">
      <c r="A15" s="22" t="n"/>
      <c r="B15" s="22" t="n"/>
      <c r="C15" s="22" t="n"/>
      <c r="D15" s="22" t="n"/>
      <c r="E15" s="23" t="n"/>
      <c r="F15" s="24" t="n"/>
      <c r="G15" s="24" t="n"/>
      <c r="H15" s="24" t="n"/>
      <c r="I15" s="22" t="n"/>
    </row>
    <row r="16">
      <c r="A16" s="22" t="n"/>
      <c r="B16" s="22" t="n"/>
      <c r="C16" s="22" t="n"/>
      <c r="D16" s="22" t="n"/>
      <c r="E16" s="23" t="n"/>
      <c r="F16" s="24" t="n"/>
      <c r="G16" s="24" t="n"/>
      <c r="H16" s="24" t="n"/>
      <c r="I16" s="22" t="n"/>
    </row>
    <row r="17">
      <c r="A17" s="22" t="n"/>
      <c r="B17" s="22" t="n"/>
      <c r="C17" s="22" t="n"/>
      <c r="D17" s="22" t="n"/>
      <c r="E17" s="23" t="n"/>
      <c r="F17" s="24" t="n"/>
      <c r="G17" s="24" t="n"/>
      <c r="H17" s="24" t="n"/>
      <c r="I17" s="22" t="n"/>
    </row>
    <row r="18">
      <c r="A18" s="22" t="n"/>
      <c r="B18" s="22" t="n"/>
      <c r="C18" s="22" t="n"/>
      <c r="D18" s="22" t="n"/>
      <c r="E18" s="23" t="n"/>
      <c r="F18" s="24" t="n"/>
      <c r="G18" s="24" t="n"/>
      <c r="H18" s="24" t="n"/>
      <c r="I18" s="22" t="n"/>
    </row>
    <row r="19">
      <c r="A19" s="22" t="n"/>
      <c r="B19" s="22" t="n"/>
      <c r="C19" s="22" t="n"/>
      <c r="D19" s="22" t="n"/>
      <c r="E19" s="23" t="n"/>
      <c r="F19" s="24" t="n"/>
      <c r="G19" s="24" t="n"/>
      <c r="H19" s="24" t="n"/>
      <c r="I19" s="22" t="n"/>
    </row>
    <row r="20">
      <c r="A20" s="22" t="n"/>
      <c r="B20" s="22" t="n"/>
      <c r="C20" s="22" t="n"/>
      <c r="D20" s="22" t="n"/>
      <c r="E20" s="23" t="n"/>
      <c r="F20" s="24" t="n"/>
      <c r="G20" s="24" t="n"/>
      <c r="H20" s="24" t="n"/>
      <c r="I20" s="22" t="n"/>
    </row>
    <row r="21">
      <c r="A21" s="22" t="n"/>
      <c r="B21" s="22" t="n"/>
      <c r="C21" s="22" t="n"/>
      <c r="D21" s="22" t="n"/>
      <c r="E21" s="23" t="n"/>
      <c r="F21" s="24" t="n"/>
      <c r="G21" s="24" t="n"/>
      <c r="H21" s="24" t="n"/>
      <c r="I21" s="22" t="n"/>
    </row>
    <row r="22">
      <c r="A22" s="22" t="n"/>
      <c r="B22" s="22" t="n"/>
      <c r="C22" s="22" t="n"/>
      <c r="D22" s="22" t="n"/>
      <c r="E22" s="23" t="n"/>
      <c r="F22" s="24" t="n"/>
      <c r="G22" s="24" t="n"/>
      <c r="H22" s="24" t="n"/>
      <c r="I22" s="22" t="n"/>
    </row>
    <row r="23">
      <c r="A23" s="22" t="n"/>
      <c r="B23" s="22" t="n"/>
      <c r="C23" s="22" t="n"/>
      <c r="D23" s="22" t="n"/>
      <c r="E23" s="23" t="n"/>
      <c r="F23" s="24" t="n"/>
      <c r="G23" s="24" t="n"/>
      <c r="H23" s="24" t="n"/>
      <c r="I23" s="22" t="n"/>
    </row>
    <row r="24">
      <c r="A24" s="22" t="n"/>
      <c r="B24" s="22" t="n"/>
      <c r="C24" s="22" t="n"/>
      <c r="D24" s="22" t="n"/>
      <c r="E24" s="23" t="n"/>
      <c r="F24" s="24" t="n"/>
      <c r="G24" s="24" t="n"/>
      <c r="H24" s="24" t="n"/>
      <c r="I24" s="22" t="n"/>
    </row>
    <row r="25">
      <c r="A25" s="22" t="n"/>
      <c r="B25" s="22" t="n"/>
      <c r="C25" s="22" t="n"/>
      <c r="D25" s="22" t="n"/>
      <c r="E25" s="23" t="n"/>
      <c r="F25" s="24" t="n"/>
      <c r="G25" s="24" t="n"/>
      <c r="H25" s="24" t="n"/>
      <c r="I25" s="22" t="n"/>
    </row>
    <row r="26">
      <c r="A26" s="22" t="n"/>
      <c r="B26" s="22" t="n"/>
      <c r="C26" s="22" t="n"/>
      <c r="D26" s="22" t="n"/>
      <c r="E26" s="23" t="n"/>
      <c r="F26" s="24" t="n"/>
      <c r="G26" s="24" t="n"/>
      <c r="H26" s="24" t="n"/>
      <c r="I26" s="22" t="n"/>
    </row>
    <row r="27">
      <c r="A27" s="22" t="n"/>
      <c r="B27" s="22" t="n"/>
      <c r="C27" s="22" t="n"/>
      <c r="D27" s="22" t="n"/>
      <c r="E27" s="23" t="n"/>
      <c r="F27" s="24" t="n"/>
      <c r="G27" s="24" t="n"/>
      <c r="H27" s="24" t="n"/>
      <c r="I27" s="22" t="n"/>
    </row>
    <row r="28">
      <c r="A28" s="22" t="n"/>
      <c r="B28" s="22" t="n"/>
      <c r="C28" s="22" t="n"/>
      <c r="D28" s="22" t="n"/>
      <c r="E28" s="23" t="n"/>
      <c r="F28" s="24" t="n"/>
      <c r="G28" s="24" t="n"/>
      <c r="H28" s="24" t="n"/>
      <c r="I28" s="22" t="n"/>
    </row>
    <row r="29">
      <c r="A29" s="22" t="n"/>
      <c r="B29" s="22" t="n"/>
      <c r="C29" s="22" t="n"/>
      <c r="D29" s="22" t="n"/>
      <c r="E29" s="23" t="n"/>
      <c r="F29" s="24" t="n"/>
      <c r="G29" s="24" t="n"/>
      <c r="H29" s="24" t="n"/>
      <c r="I29" s="22" t="n"/>
    </row>
    <row r="30">
      <c r="A30" s="22" t="n"/>
      <c r="B30" s="22" t="n"/>
      <c r="C30" s="22" t="n"/>
      <c r="D30" s="22" t="n"/>
      <c r="E30" s="23" t="n"/>
      <c r="F30" s="24" t="n"/>
      <c r="G30" s="24" t="n"/>
      <c r="H30" s="24" t="n"/>
      <c r="I30" s="22" t="n"/>
    </row>
    <row r="31">
      <c r="A31" s="22" t="n"/>
      <c r="B31" s="22" t="n"/>
      <c r="C31" s="22" t="n"/>
      <c r="D31" s="22" t="n"/>
      <c r="E31" s="23" t="n"/>
      <c r="F31" s="24" t="n"/>
      <c r="G31" s="24" t="n"/>
      <c r="H31" s="24" t="n"/>
      <c r="I31" s="22" t="n"/>
    </row>
    <row r="32">
      <c r="A32" s="22" t="n"/>
      <c r="B32" s="22" t="n"/>
      <c r="C32" s="22" t="n"/>
      <c r="D32" s="22" t="n"/>
      <c r="E32" s="23" t="n"/>
      <c r="F32" s="24" t="n"/>
      <c r="G32" s="24" t="n"/>
      <c r="H32" s="24" t="n"/>
      <c r="I32" s="22" t="n"/>
    </row>
    <row r="33">
      <c r="A33" s="22" t="n"/>
      <c r="B33" s="22" t="n"/>
      <c r="C33" s="22" t="n"/>
      <c r="D33" s="22" t="n"/>
      <c r="E33" s="23" t="n"/>
      <c r="F33" s="24" t="n"/>
      <c r="G33" s="24" t="n"/>
      <c r="H33" s="24" t="n"/>
      <c r="I33" s="22" t="n"/>
    </row>
    <row r="34">
      <c r="A34" s="22" t="n"/>
      <c r="B34" s="22" t="n"/>
      <c r="C34" s="22" t="n"/>
      <c r="D34" s="22" t="n"/>
      <c r="E34" s="23" t="n"/>
      <c r="F34" s="24" t="n"/>
      <c r="G34" s="24" t="n"/>
      <c r="H34" s="24" t="n"/>
      <c r="I34" s="22" t="n"/>
    </row>
    <row r="35">
      <c r="A35" s="22" t="n"/>
      <c r="B35" s="22" t="n"/>
      <c r="C35" s="22" t="n"/>
      <c r="D35" s="22" t="n"/>
      <c r="E35" s="23" t="n"/>
      <c r="F35" s="24" t="n"/>
      <c r="G35" s="24" t="n"/>
      <c r="H35" s="24" t="n"/>
      <c r="I35" s="22" t="n"/>
    </row>
    <row r="36">
      <c r="A36" s="22" t="n"/>
      <c r="B36" s="22" t="n"/>
      <c r="C36" s="22" t="n"/>
      <c r="D36" s="22" t="n"/>
      <c r="E36" s="23" t="n"/>
      <c r="F36" s="24" t="n"/>
      <c r="G36" s="24" t="n"/>
      <c r="H36" s="24" t="n"/>
      <c r="I36" s="22" t="n"/>
    </row>
    <row r="37">
      <c r="A37" s="22" t="n"/>
      <c r="B37" s="22" t="n"/>
      <c r="C37" s="22" t="n"/>
      <c r="D37" s="22" t="n"/>
      <c r="E37" s="23" t="n"/>
      <c r="F37" s="24" t="n"/>
      <c r="G37" s="24" t="n"/>
      <c r="H37" s="24" t="n"/>
      <c r="I37" s="22" t="n"/>
    </row>
    <row r="38">
      <c r="A38" s="22" t="n"/>
      <c r="B38" s="22" t="n"/>
      <c r="C38" s="22" t="n"/>
      <c r="D38" s="22" t="n"/>
      <c r="E38" s="23" t="n"/>
      <c r="F38" s="24" t="n"/>
      <c r="G38" s="24" t="n"/>
      <c r="H38" s="24" t="n"/>
      <c r="I38" s="22" t="n"/>
    </row>
    <row r="39">
      <c r="A39" s="22" t="n"/>
      <c r="B39" s="22" t="n"/>
      <c r="C39" s="22" t="n"/>
      <c r="D39" s="22" t="n"/>
      <c r="E39" s="23" t="n"/>
      <c r="F39" s="24" t="n"/>
      <c r="G39" s="24" t="n"/>
      <c r="H39" s="24" t="n"/>
      <c r="I39" s="22" t="n"/>
    </row>
    <row r="40">
      <c r="A40" s="22" t="n"/>
      <c r="B40" s="22" t="n"/>
      <c r="C40" s="22" t="n"/>
      <c r="D40" s="22" t="n"/>
      <c r="E40" s="23" t="n"/>
      <c r="F40" s="24" t="n"/>
      <c r="G40" s="24" t="n"/>
      <c r="H40" s="24" t="n"/>
      <c r="I40" s="22" t="n"/>
    </row>
    <row r="41">
      <c r="A41" s="22" t="n"/>
      <c r="B41" s="22" t="n"/>
      <c r="C41" s="22" t="n"/>
      <c r="D41" s="22" t="n"/>
      <c r="E41" s="23" t="n"/>
      <c r="F41" s="24" t="n"/>
      <c r="G41" s="24" t="n"/>
      <c r="H41" s="24" t="n"/>
      <c r="I41" s="22" t="n"/>
    </row>
    <row r="42">
      <c r="A42" s="22" t="n"/>
      <c r="B42" s="22" t="n"/>
      <c r="C42" s="22" t="n"/>
      <c r="D42" s="22" t="n"/>
      <c r="E42" s="23" t="n"/>
      <c r="F42" s="24" t="n"/>
      <c r="G42" s="24" t="n"/>
      <c r="H42" s="24" t="n"/>
      <c r="I42" s="22" t="n"/>
    </row>
    <row r="43">
      <c r="A43" s="22" t="n"/>
      <c r="B43" s="22" t="n"/>
      <c r="C43" s="22" t="n"/>
      <c r="D43" s="22" t="n"/>
      <c r="E43" s="23" t="n"/>
      <c r="F43" s="24" t="n"/>
      <c r="G43" s="24" t="n"/>
      <c r="H43" s="24" t="n"/>
      <c r="I43" s="22" t="n"/>
    </row>
    <row r="44">
      <c r="A44" s="22" t="n"/>
      <c r="B44" s="22" t="n"/>
      <c r="C44" s="22" t="n"/>
      <c r="D44" s="22" t="n"/>
      <c r="E44" s="23" t="n"/>
      <c r="F44" s="24" t="n"/>
      <c r="G44" s="24" t="n"/>
      <c r="H44" s="24" t="n"/>
      <c r="I44" s="22" t="n"/>
    </row>
    <row r="45">
      <c r="A45" s="22" t="n"/>
      <c r="B45" s="22" t="n"/>
      <c r="C45" s="22" t="n"/>
      <c r="D45" s="22" t="n"/>
      <c r="E45" s="23" t="n"/>
      <c r="F45" s="24" t="n"/>
      <c r="G45" s="24" t="n"/>
      <c r="H45" s="24" t="n"/>
      <c r="I45" s="22" t="n"/>
    </row>
    <row r="46">
      <c r="A46" s="22" t="n"/>
      <c r="B46" s="22" t="n"/>
      <c r="C46" s="22" t="n"/>
      <c r="D46" s="22" t="n"/>
      <c r="E46" s="23" t="n"/>
      <c r="F46" s="24" t="n"/>
      <c r="G46" s="24" t="n"/>
      <c r="H46" s="24" t="n"/>
      <c r="I46" s="22" t="n"/>
    </row>
    <row r="47">
      <c r="A47" s="22" t="n"/>
      <c r="B47" s="22" t="n"/>
      <c r="C47" s="22" t="n"/>
      <c r="D47" s="22" t="n"/>
      <c r="E47" s="23" t="n"/>
      <c r="F47" s="24" t="n"/>
      <c r="G47" s="24" t="n"/>
      <c r="H47" s="24" t="n"/>
      <c r="I47" s="22" t="n"/>
    </row>
    <row r="48">
      <c r="A48" s="22" t="n"/>
      <c r="B48" s="22" t="n"/>
      <c r="C48" s="22" t="n"/>
      <c r="D48" s="22" t="n"/>
      <c r="E48" s="23" t="n"/>
      <c r="F48" s="24" t="n"/>
      <c r="G48" s="24" t="n"/>
      <c r="H48" s="24" t="n"/>
      <c r="I48" s="22" t="n"/>
    </row>
    <row r="49">
      <c r="A49" s="22" t="n"/>
      <c r="B49" s="22" t="n"/>
      <c r="C49" s="22" t="n"/>
      <c r="D49" s="22" t="n"/>
      <c r="E49" s="23" t="n"/>
      <c r="F49" s="24" t="n"/>
      <c r="G49" s="24" t="n"/>
      <c r="H49" s="24" t="n"/>
      <c r="I49" s="22" t="n"/>
    </row>
    <row r="50">
      <c r="A50" s="22" t="n"/>
      <c r="B50" s="22" t="n"/>
      <c r="C50" s="22" t="n"/>
      <c r="D50" s="22" t="n"/>
      <c r="E50" s="23" t="n"/>
      <c r="F50" s="24" t="n"/>
      <c r="G50" s="24" t="n"/>
      <c r="H50" s="24" t="n"/>
      <c r="I50" s="22" t="n"/>
    </row>
    <row r="51">
      <c r="A51" s="22" t="n"/>
      <c r="B51" s="22" t="n"/>
      <c r="C51" s="22" t="n"/>
      <c r="D51" s="22" t="n"/>
      <c r="E51" s="23" t="n"/>
      <c r="F51" s="24" t="n"/>
      <c r="G51" s="24" t="n"/>
      <c r="H51" s="24" t="n"/>
      <c r="I51" s="22" t="n"/>
    </row>
    <row r="52">
      <c r="A52" s="22" t="n"/>
      <c r="B52" s="22" t="n"/>
      <c r="C52" s="22" t="n"/>
      <c r="D52" s="22" t="n"/>
      <c r="E52" s="23" t="n"/>
      <c r="F52" s="24" t="n"/>
      <c r="G52" s="24" t="n"/>
      <c r="H52" s="24" t="n"/>
      <c r="I52" s="22" t="n"/>
    </row>
    <row r="53">
      <c r="A53" s="22" t="n"/>
      <c r="B53" s="22" t="n"/>
      <c r="C53" s="22" t="n"/>
      <c r="D53" s="22" t="n"/>
      <c r="E53" s="23" t="n"/>
      <c r="F53" s="24" t="n"/>
      <c r="G53" s="24" t="n"/>
      <c r="H53" s="24" t="n"/>
      <c r="I53" s="22" t="n"/>
    </row>
    <row r="54">
      <c r="A54" s="22" t="n"/>
      <c r="B54" s="22" t="n"/>
      <c r="C54" s="22" t="n"/>
      <c r="D54" s="22" t="n"/>
      <c r="E54" s="23" t="n"/>
      <c r="F54" s="24" t="n"/>
      <c r="G54" s="24" t="n"/>
      <c r="H54" s="24" t="n"/>
      <c r="I54" s="22" t="n"/>
    </row>
    <row r="55">
      <c r="A55" s="22" t="n"/>
      <c r="B55" s="22" t="n"/>
      <c r="C55" s="22" t="n"/>
      <c r="D55" s="22" t="n"/>
      <c r="E55" s="23" t="n"/>
      <c r="F55" s="24" t="n"/>
      <c r="G55" s="24" t="n"/>
      <c r="H55" s="24" t="n"/>
      <c r="I55" s="22" t="n"/>
    </row>
    <row r="56">
      <c r="A56" s="22" t="n"/>
      <c r="B56" s="22" t="n"/>
      <c r="C56" s="22" t="n"/>
      <c r="D56" s="22" t="n"/>
      <c r="E56" s="23" t="n"/>
      <c r="F56" s="24" t="n"/>
      <c r="G56" s="24" t="n"/>
      <c r="H56" s="24" t="n"/>
      <c r="I56" s="22" t="n"/>
    </row>
    <row r="57">
      <c r="A57" s="22" t="n"/>
      <c r="B57" s="22" t="n"/>
      <c r="C57" s="22" t="n"/>
      <c r="D57" s="22" t="n"/>
      <c r="E57" s="23" t="n"/>
      <c r="F57" s="24" t="n"/>
      <c r="G57" s="24" t="n"/>
      <c r="H57" s="24" t="n"/>
      <c r="I57" s="22" t="n"/>
    </row>
    <row r="58">
      <c r="A58" s="22" t="n"/>
      <c r="B58" s="22" t="n"/>
      <c r="C58" s="22" t="n"/>
      <c r="D58" s="22" t="n"/>
      <c r="E58" s="23" t="n"/>
      <c r="F58" s="24" t="n"/>
      <c r="G58" s="24" t="n"/>
      <c r="H58" s="24" t="n"/>
      <c r="I58" s="22" t="n"/>
    </row>
    <row r="59">
      <c r="A59" s="22" t="n"/>
      <c r="B59" s="22" t="n"/>
      <c r="C59" s="22" t="n"/>
      <c r="D59" s="22" t="n"/>
      <c r="E59" s="23" t="n"/>
      <c r="F59" s="24" t="n"/>
      <c r="G59" s="24" t="n"/>
      <c r="H59" s="24" t="n"/>
      <c r="I59" s="22" t="n"/>
    </row>
    <row r="60">
      <c r="A60" s="22" t="n"/>
      <c r="B60" s="22" t="n"/>
      <c r="C60" s="22" t="n"/>
      <c r="D60" s="22" t="n"/>
      <c r="E60" s="23" t="n"/>
      <c r="F60" s="24" t="n"/>
      <c r="G60" s="24" t="n"/>
      <c r="H60" s="24" t="n"/>
      <c r="I60" s="22" t="n"/>
    </row>
    <row r="61">
      <c r="A61" s="22" t="n"/>
      <c r="B61" s="22" t="n"/>
      <c r="C61" s="22" t="n"/>
      <c r="D61" s="22" t="n"/>
      <c r="E61" s="23" t="n"/>
      <c r="F61" s="24" t="n"/>
      <c r="G61" s="24" t="n"/>
      <c r="H61" s="24" t="n"/>
      <c r="I61" s="22" t="n"/>
    </row>
    <row r="62">
      <c r="A62" s="22" t="n"/>
      <c r="B62" s="22" t="n"/>
      <c r="C62" s="22" t="n"/>
      <c r="D62" s="22" t="n"/>
      <c r="E62" s="23" t="n"/>
      <c r="F62" s="24" t="n"/>
      <c r="G62" s="24" t="n"/>
      <c r="H62" s="24" t="n"/>
      <c r="I62" s="22" t="n"/>
    </row>
    <row r="63">
      <c r="A63" s="22" t="n"/>
      <c r="B63" s="22" t="n"/>
      <c r="C63" s="22" t="n"/>
      <c r="D63" s="22" t="n"/>
      <c r="E63" s="23" t="n"/>
      <c r="F63" s="24" t="n"/>
      <c r="G63" s="24" t="n"/>
      <c r="H63" s="24" t="n"/>
      <c r="I63" s="22" t="n"/>
    </row>
    <row r="64">
      <c r="A64" s="22" t="n"/>
      <c r="B64" s="22" t="n"/>
      <c r="C64" s="22" t="n"/>
      <c r="D64" s="22" t="n"/>
      <c r="E64" s="23" t="n"/>
      <c r="F64" s="24" t="n"/>
      <c r="G64" s="24" t="n"/>
      <c r="H64" s="24" t="n"/>
      <c r="I64" s="22" t="n"/>
    </row>
    <row r="65">
      <c r="A65" s="22" t="n"/>
      <c r="B65" s="22" t="n"/>
      <c r="C65" s="22" t="n"/>
      <c r="D65" s="22" t="n"/>
      <c r="E65" s="23" t="n"/>
      <c r="F65" s="24" t="n"/>
      <c r="G65" s="24" t="n"/>
      <c r="H65" s="24" t="n"/>
      <c r="I65" s="22" t="n"/>
    </row>
    <row r="66">
      <c r="A66" s="22" t="n"/>
      <c r="B66" s="22" t="n"/>
      <c r="C66" s="22" t="n"/>
      <c r="D66" s="22" t="n"/>
      <c r="E66" s="23" t="n"/>
      <c r="F66" s="24" t="n"/>
      <c r="G66" s="24" t="n"/>
      <c r="H66" s="24" t="n"/>
      <c r="I66" s="22" t="n"/>
    </row>
    <row r="67">
      <c r="A67" s="22" t="n"/>
      <c r="B67" s="22" t="n"/>
      <c r="C67" s="22" t="n"/>
      <c r="D67" s="22" t="n"/>
      <c r="E67" s="23" t="n"/>
      <c r="F67" s="24" t="n"/>
      <c r="G67" s="24" t="n"/>
      <c r="H67" s="24" t="n"/>
      <c r="I67" s="22" t="n"/>
    </row>
    <row r="68">
      <c r="A68" s="22" t="n"/>
      <c r="B68" s="22" t="n"/>
      <c r="C68" s="22" t="n"/>
      <c r="D68" s="22" t="n"/>
      <c r="E68" s="23" t="n"/>
      <c r="F68" s="24" t="n"/>
      <c r="G68" s="24" t="n"/>
      <c r="H68" s="24" t="n"/>
      <c r="I68" s="22" t="n"/>
    </row>
    <row r="69">
      <c r="A69" s="22" t="n"/>
      <c r="B69" s="22" t="n"/>
      <c r="C69" s="22" t="n"/>
      <c r="D69" s="22" t="n"/>
      <c r="E69" s="23" t="n"/>
      <c r="F69" s="24" t="n"/>
      <c r="G69" s="24" t="n"/>
      <c r="H69" s="24" t="n"/>
      <c r="I69" s="22" t="n"/>
    </row>
    <row r="70">
      <c r="A70" s="22" t="n"/>
      <c r="B70" s="22" t="n"/>
      <c r="C70" s="22" t="n"/>
      <c r="D70" s="22" t="n"/>
      <c r="E70" s="23" t="n"/>
      <c r="F70" s="24" t="n"/>
      <c r="G70" s="24" t="n"/>
      <c r="H70" s="24" t="n"/>
      <c r="I70" s="22" t="n"/>
    </row>
    <row r="71">
      <c r="A71" s="22" t="n"/>
      <c r="B71" s="22" t="n"/>
      <c r="C71" s="22" t="n"/>
      <c r="D71" s="22" t="n"/>
      <c r="E71" s="23" t="n"/>
      <c r="F71" s="24" t="n"/>
      <c r="G71" s="24" t="n"/>
      <c r="H71" s="24" t="n"/>
      <c r="I71" s="22" t="n"/>
    </row>
    <row r="72">
      <c r="A72" s="22" t="n"/>
      <c r="B72" s="22" t="n"/>
      <c r="C72" s="22" t="n"/>
      <c r="D72" s="22" t="n"/>
      <c r="E72" s="23" t="n"/>
      <c r="F72" s="24" t="n"/>
      <c r="G72" s="24" t="n"/>
      <c r="H72" s="24" t="n"/>
      <c r="I72" s="22" t="n"/>
    </row>
    <row r="73">
      <c r="A73" s="22" t="n"/>
      <c r="B73" s="22" t="n"/>
      <c r="C73" s="22" t="n"/>
      <c r="D73" s="22" t="n"/>
      <c r="E73" s="23" t="n"/>
      <c r="F73" s="24" t="n"/>
      <c r="G73" s="24" t="n"/>
      <c r="H73" s="24" t="n"/>
      <c r="I73" s="22" t="n"/>
    </row>
  </sheetData>
  <mergeCells count="2">
    <mergeCell ref="A1:I1"/>
    <mergeCell ref="A2:I2"/>
  </mergeCells>
  <dataValidations count="6">
    <dataValidation sqref="C5:C314" showDropDown="0" showInputMessage="0" showErrorMessage="1" allowBlank="1" errorTitle="Pick from the list" error="Please pick a value from the drop-down list." type="list">
      <formula1>=Lists!$B$5:$B$19</formula1>
    </dataValidation>
    <dataValidation sqref="D5:D314" showDropDown="0" showInputMessage="0" showErrorMessage="1" allowBlank="1" errorTitle="Pick from the list" error="Please pick a value from the drop-down list." type="list">
      <formula1>=Lists!$A$5:$A$20</formula1>
    </dataValidation>
    <dataValidation sqref="E5:E314" showDropDown="0" showInputMessage="0" showErrorMessage="1" allowBlank="1" errorTitle="Date needed" error="Type a date like 15-09-2026." type="date" operator="greaterThan">
      <formula1>36526</formula1>
    </dataValidation>
    <dataValidation sqref="F5:F314" showDropDown="0" showInputMessage="0" showErrorMessage="1" allowBlank="1" errorTitle="Number needed" error="Type a number that is 0 or more." type="decimal" operator="greaterThanOrEqual">
      <formula1>0</formula1>
    </dataValidation>
    <dataValidation sqref="G5:G314" showDropDown="0" showInputMessage="0" showErrorMessage="1" allowBlank="1" errorTitle="Number needed" error="Type a number that is 0 or more." type="decimal" operator="greaterThanOrEqual">
      <formula1>0</formula1>
    </dataValidation>
    <dataValidation sqref="H5:H31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8" customWidth="1" min="2" max="2"/>
    <col width="9" customWidth="1" min="3" max="3"/>
    <col width="9" customWidth="1" min="4" max="4"/>
    <col width="8" customWidth="1" min="5" max="5"/>
    <col width="17" customWidth="1" min="6" max="6"/>
    <col width="8" customWidth="1" min="7" max="7"/>
    <col width="9" customWidth="1" min="8" max="8"/>
    <col width="10" customWidth="1" min="9" max="9"/>
  </cols>
  <sheetData>
    <row r="1" ht="30" customHeight="1">
      <c r="A1" s="16" t="inlineStr">
        <is>
          <t>Monthly attendance (one row per employee per month)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Month</t>
        </is>
      </c>
      <c r="B4" s="18" t="inlineStr">
        <is>
          <t>Emp ID</t>
        </is>
      </c>
      <c r="C4" s="18" t="inlineStr">
        <is>
          <t>Working Days</t>
        </is>
      </c>
      <c r="D4" s="18" t="inlineStr">
        <is>
          <t>Present Days</t>
        </is>
      </c>
      <c r="E4" s="18" t="inlineStr">
        <is>
          <t>Paid Leave</t>
        </is>
      </c>
      <c r="F4" s="18" t="inlineStr">
        <is>
          <t>Name</t>
        </is>
      </c>
      <c r="G4" s="18" t="inlineStr">
        <is>
          <t>LOP Days</t>
        </is>
      </c>
      <c r="H4" s="18" t="inlineStr">
        <is>
          <t>Payable Days</t>
        </is>
      </c>
      <c r="I4" s="18" t="inlineStr">
        <is>
          <t>Attendance %</t>
        </is>
      </c>
    </row>
    <row r="5">
      <c r="A5" s="25" t="n">
        <v>46204</v>
      </c>
      <c r="B5" s="19" t="inlineStr">
        <is>
          <t>E101</t>
        </is>
      </c>
      <c r="C5" s="26" t="n">
        <v>27</v>
      </c>
      <c r="D5" s="26" t="n">
        <v>27</v>
      </c>
      <c r="E5" s="26" t="n">
        <v>0</v>
      </c>
      <c r="F5" s="27">
        <f>_xlfn.XLOOKUP(Attendance[[#This Row],[Emp ID]],Employees[Emp ID],Employees[Name],"Check ID")</f>
        <v/>
      </c>
      <c r="G5" s="28">
        <f>MAX(0,Attendance[[#This Row],[Working Days]]-Attendance[[#This Row],[Present Days]]-Attendance[[#This Row],[Paid Leave]])</f>
        <v/>
      </c>
      <c r="H5" s="28">
        <f>Attendance[[#This Row],[Working Days]]-Attendance[[#This Row],[LOP Days]]</f>
        <v/>
      </c>
      <c r="I5" s="29">
        <f>IFERROR(Attendance[[#This Row],[Present Days]]/Attendance[[#This Row],[Working Days]],0)</f>
        <v/>
      </c>
    </row>
    <row r="6">
      <c r="A6" s="25" t="n">
        <v>46204</v>
      </c>
      <c r="B6" s="19" t="inlineStr">
        <is>
          <t>E102</t>
        </is>
      </c>
      <c r="C6" s="26" t="n">
        <v>27</v>
      </c>
      <c r="D6" s="26" t="n">
        <v>25</v>
      </c>
      <c r="E6" s="26" t="n">
        <v>2</v>
      </c>
      <c r="F6" s="27">
        <f>_xlfn.XLOOKUP(Attendance[[#This Row],[Emp ID]],Employees[Emp ID],Employees[Name],"Check ID")</f>
        <v/>
      </c>
      <c r="G6" s="28">
        <f>MAX(0,Attendance[[#This Row],[Working Days]]-Attendance[[#This Row],[Present Days]]-Attendance[[#This Row],[Paid Leave]])</f>
        <v/>
      </c>
      <c r="H6" s="28">
        <f>Attendance[[#This Row],[Working Days]]-Attendance[[#This Row],[LOP Days]]</f>
        <v/>
      </c>
      <c r="I6" s="29">
        <f>IFERROR(Attendance[[#This Row],[Present Days]]/Attendance[[#This Row],[Working Days]],0)</f>
        <v/>
      </c>
    </row>
    <row r="7">
      <c r="A7" s="25" t="n">
        <v>46204</v>
      </c>
      <c r="B7" s="19" t="inlineStr">
        <is>
          <t>E103</t>
        </is>
      </c>
      <c r="C7" s="26" t="n">
        <v>27</v>
      </c>
      <c r="D7" s="26" t="n">
        <v>26</v>
      </c>
      <c r="E7" s="26" t="n">
        <v>0</v>
      </c>
      <c r="F7" s="27">
        <f>_xlfn.XLOOKUP(Attendance[[#This Row],[Emp ID]],Employees[Emp ID],Employees[Name],"Check ID")</f>
        <v/>
      </c>
      <c r="G7" s="28">
        <f>MAX(0,Attendance[[#This Row],[Working Days]]-Attendance[[#This Row],[Present Days]]-Attendance[[#This Row],[Paid Leave]])</f>
        <v/>
      </c>
      <c r="H7" s="28">
        <f>Attendance[[#This Row],[Working Days]]-Attendance[[#This Row],[LOP Days]]</f>
        <v/>
      </c>
      <c r="I7" s="29">
        <f>IFERROR(Attendance[[#This Row],[Present Days]]/Attendance[[#This Row],[Working Days]],0)</f>
        <v/>
      </c>
    </row>
    <row r="8">
      <c r="A8" s="25" t="n">
        <v>46204</v>
      </c>
      <c r="B8" s="19" t="inlineStr">
        <is>
          <t>E104</t>
        </is>
      </c>
      <c r="C8" s="26" t="n">
        <v>27</v>
      </c>
      <c r="D8" s="26" t="n">
        <v>25</v>
      </c>
      <c r="E8" s="26" t="n">
        <v>2</v>
      </c>
      <c r="F8" s="27">
        <f>_xlfn.XLOOKUP(Attendance[[#This Row],[Emp ID]],Employees[Emp ID],Employees[Name],"Check ID")</f>
        <v/>
      </c>
      <c r="G8" s="28">
        <f>MAX(0,Attendance[[#This Row],[Working Days]]-Attendance[[#This Row],[Present Days]]-Attendance[[#This Row],[Paid Leave]])</f>
        <v/>
      </c>
      <c r="H8" s="28">
        <f>Attendance[[#This Row],[Working Days]]-Attendance[[#This Row],[LOP Days]]</f>
        <v/>
      </c>
      <c r="I8" s="29">
        <f>IFERROR(Attendance[[#This Row],[Present Days]]/Attendance[[#This Row],[Working Days]],0)</f>
        <v/>
      </c>
    </row>
    <row r="9">
      <c r="A9" s="25" t="n">
        <v>46204</v>
      </c>
      <c r="B9" s="19" t="inlineStr">
        <is>
          <t>E105</t>
        </is>
      </c>
      <c r="C9" s="26" t="n">
        <v>27</v>
      </c>
      <c r="D9" s="26" t="n">
        <v>26</v>
      </c>
      <c r="E9" s="26" t="n">
        <v>1</v>
      </c>
      <c r="F9" s="27">
        <f>_xlfn.XLOOKUP(Attendance[[#This Row],[Emp ID]],Employees[Emp ID],Employees[Name],"Check ID")</f>
        <v/>
      </c>
      <c r="G9" s="28">
        <f>MAX(0,Attendance[[#This Row],[Working Days]]-Attendance[[#This Row],[Present Days]]-Attendance[[#This Row],[Paid Leave]])</f>
        <v/>
      </c>
      <c r="H9" s="28">
        <f>Attendance[[#This Row],[Working Days]]-Attendance[[#This Row],[LOP Days]]</f>
        <v/>
      </c>
      <c r="I9" s="29">
        <f>IFERROR(Attendance[[#This Row],[Present Days]]/Attendance[[#This Row],[Working Days]],0)</f>
        <v/>
      </c>
    </row>
    <row r="10">
      <c r="A10" s="25" t="n">
        <v>46204</v>
      </c>
      <c r="B10" s="19" t="inlineStr">
        <is>
          <t>E106</t>
        </is>
      </c>
      <c r="C10" s="26" t="n">
        <v>27</v>
      </c>
      <c r="D10" s="26" t="n">
        <v>25</v>
      </c>
      <c r="E10" s="26" t="n">
        <v>0</v>
      </c>
      <c r="F10" s="27">
        <f>_xlfn.XLOOKUP(Attendance[[#This Row],[Emp ID]],Employees[Emp ID],Employees[Name],"Check ID")</f>
        <v/>
      </c>
      <c r="G10" s="28">
        <f>MAX(0,Attendance[[#This Row],[Working Days]]-Attendance[[#This Row],[Present Days]]-Attendance[[#This Row],[Paid Leave]])</f>
        <v/>
      </c>
      <c r="H10" s="28">
        <f>Attendance[[#This Row],[Working Days]]-Attendance[[#This Row],[LOP Days]]</f>
        <v/>
      </c>
      <c r="I10" s="29">
        <f>IFERROR(Attendance[[#This Row],[Present Days]]/Attendance[[#This Row],[Working Days]],0)</f>
        <v/>
      </c>
    </row>
    <row r="11">
      <c r="A11" s="25" t="n">
        <v>46204</v>
      </c>
      <c r="B11" s="19" t="inlineStr">
        <is>
          <t>E107</t>
        </is>
      </c>
      <c r="C11" s="26" t="n">
        <v>27</v>
      </c>
      <c r="D11" s="26" t="n">
        <v>26</v>
      </c>
      <c r="E11" s="26" t="n">
        <v>1</v>
      </c>
      <c r="F11" s="27">
        <f>_xlfn.XLOOKUP(Attendance[[#This Row],[Emp ID]],Employees[Emp ID],Employees[Name],"Check ID")</f>
        <v/>
      </c>
      <c r="G11" s="28">
        <f>MAX(0,Attendance[[#This Row],[Working Days]]-Attendance[[#This Row],[Present Days]]-Attendance[[#This Row],[Paid Leave]])</f>
        <v/>
      </c>
      <c r="H11" s="28">
        <f>Attendance[[#This Row],[Working Days]]-Attendance[[#This Row],[LOP Days]]</f>
        <v/>
      </c>
      <c r="I11" s="29">
        <f>IFERROR(Attendance[[#This Row],[Present Days]]/Attendance[[#This Row],[Working Days]],0)</f>
        <v/>
      </c>
    </row>
    <row r="12">
      <c r="A12" s="25" t="n">
        <v>46204</v>
      </c>
      <c r="B12" s="19" t="inlineStr">
        <is>
          <t>E108</t>
        </is>
      </c>
      <c r="C12" s="26" t="n">
        <v>27</v>
      </c>
      <c r="D12" s="26" t="n">
        <v>25</v>
      </c>
      <c r="E12" s="26" t="n">
        <v>2</v>
      </c>
      <c r="F12" s="27">
        <f>_xlfn.XLOOKUP(Attendance[[#This Row],[Emp ID]],Employees[Emp ID],Employees[Name],"Check ID")</f>
        <v/>
      </c>
      <c r="G12" s="28">
        <f>MAX(0,Attendance[[#This Row],[Working Days]]-Attendance[[#This Row],[Present Days]]-Attendance[[#This Row],[Paid Leave]])</f>
        <v/>
      </c>
      <c r="H12" s="28">
        <f>Attendance[[#This Row],[Working Days]]-Attendance[[#This Row],[LOP Days]]</f>
        <v/>
      </c>
      <c r="I12" s="29">
        <f>IFERROR(Attendance[[#This Row],[Present Days]]/Attendance[[#This Row],[Working Days]],0)</f>
        <v/>
      </c>
    </row>
    <row r="13">
      <c r="A13" s="25" t="n">
        <v>46204</v>
      </c>
      <c r="B13" s="19" t="inlineStr">
        <is>
          <t>E109</t>
        </is>
      </c>
      <c r="C13" s="26" t="n">
        <v>27</v>
      </c>
      <c r="D13" s="26" t="n">
        <v>27</v>
      </c>
      <c r="E13" s="26" t="n">
        <v>0</v>
      </c>
      <c r="F13" s="27">
        <f>_xlfn.XLOOKUP(Attendance[[#This Row],[Emp ID]],Employees[Emp ID],Employees[Name],"Check ID")</f>
        <v/>
      </c>
      <c r="G13" s="28">
        <f>MAX(0,Attendance[[#This Row],[Working Days]]-Attendance[[#This Row],[Present Days]]-Attendance[[#This Row],[Paid Leave]])</f>
        <v/>
      </c>
      <c r="H13" s="28">
        <f>Attendance[[#This Row],[Working Days]]-Attendance[[#This Row],[LOP Days]]</f>
        <v/>
      </c>
      <c r="I13" s="29">
        <f>IFERROR(Attendance[[#This Row],[Present Days]]/Attendance[[#This Row],[Working Days]],0)</f>
        <v/>
      </c>
    </row>
    <row r="14">
      <c r="A14" s="25" t="n">
        <v>46204</v>
      </c>
      <c r="B14" s="19" t="inlineStr">
        <is>
          <t>E110</t>
        </is>
      </c>
      <c r="C14" s="26" t="n">
        <v>27</v>
      </c>
      <c r="D14" s="26" t="n">
        <v>26</v>
      </c>
      <c r="E14" s="26" t="n">
        <v>1</v>
      </c>
      <c r="F14" s="27">
        <f>_xlfn.XLOOKUP(Attendance[[#This Row],[Emp ID]],Employees[Emp ID],Employees[Name],"Check ID")</f>
        <v/>
      </c>
      <c r="G14" s="28">
        <f>MAX(0,Attendance[[#This Row],[Working Days]]-Attendance[[#This Row],[Present Days]]-Attendance[[#This Row],[Paid Leave]])</f>
        <v/>
      </c>
      <c r="H14" s="28">
        <f>Attendance[[#This Row],[Working Days]]-Attendance[[#This Row],[LOP Days]]</f>
        <v/>
      </c>
      <c r="I14" s="29">
        <f>IFERROR(Attendance[[#This Row],[Present Days]]/Attendance[[#This Row],[Working Days]],0)</f>
        <v/>
      </c>
    </row>
    <row r="15">
      <c r="A15" s="25" t="n">
        <v>46235</v>
      </c>
      <c r="B15" s="19" t="inlineStr">
        <is>
          <t>E101</t>
        </is>
      </c>
      <c r="C15" s="26" t="n">
        <v>26</v>
      </c>
      <c r="D15" s="26" t="n">
        <v>25</v>
      </c>
      <c r="E15" s="26" t="n">
        <v>1</v>
      </c>
      <c r="F15" s="27">
        <f>_xlfn.XLOOKUP(Attendance[[#This Row],[Emp ID]],Employees[Emp ID],Employees[Name],"Check ID")</f>
        <v/>
      </c>
      <c r="G15" s="28">
        <f>MAX(0,Attendance[[#This Row],[Working Days]]-Attendance[[#This Row],[Present Days]]-Attendance[[#This Row],[Paid Leave]])</f>
        <v/>
      </c>
      <c r="H15" s="28">
        <f>Attendance[[#This Row],[Working Days]]-Attendance[[#This Row],[LOP Days]]</f>
        <v/>
      </c>
      <c r="I15" s="29">
        <f>IFERROR(Attendance[[#This Row],[Present Days]]/Attendance[[#This Row],[Working Days]],0)</f>
        <v/>
      </c>
    </row>
    <row r="16">
      <c r="A16" s="25" t="n">
        <v>46235</v>
      </c>
      <c r="B16" s="19" t="inlineStr">
        <is>
          <t>E102</t>
        </is>
      </c>
      <c r="C16" s="26" t="n">
        <v>26</v>
      </c>
      <c r="D16" s="26" t="n">
        <v>24</v>
      </c>
      <c r="E16" s="26" t="n">
        <v>2</v>
      </c>
      <c r="F16" s="27">
        <f>_xlfn.XLOOKUP(Attendance[[#This Row],[Emp ID]],Employees[Emp ID],Employees[Name],"Check ID")</f>
        <v/>
      </c>
      <c r="G16" s="28">
        <f>MAX(0,Attendance[[#This Row],[Working Days]]-Attendance[[#This Row],[Present Days]]-Attendance[[#This Row],[Paid Leave]])</f>
        <v/>
      </c>
      <c r="H16" s="28">
        <f>Attendance[[#This Row],[Working Days]]-Attendance[[#This Row],[LOP Days]]</f>
        <v/>
      </c>
      <c r="I16" s="29">
        <f>IFERROR(Attendance[[#This Row],[Present Days]]/Attendance[[#This Row],[Working Days]],0)</f>
        <v/>
      </c>
    </row>
    <row r="17">
      <c r="A17" s="25" t="n">
        <v>46235</v>
      </c>
      <c r="B17" s="19" t="inlineStr">
        <is>
          <t>E103</t>
        </is>
      </c>
      <c r="C17" s="26" t="n">
        <v>26</v>
      </c>
      <c r="D17" s="26" t="n">
        <v>26</v>
      </c>
      <c r="E17" s="26" t="n">
        <v>0</v>
      </c>
      <c r="F17" s="27">
        <f>_xlfn.XLOOKUP(Attendance[[#This Row],[Emp ID]],Employees[Emp ID],Employees[Name],"Check ID")</f>
        <v/>
      </c>
      <c r="G17" s="28">
        <f>MAX(0,Attendance[[#This Row],[Working Days]]-Attendance[[#This Row],[Present Days]]-Attendance[[#This Row],[Paid Leave]])</f>
        <v/>
      </c>
      <c r="H17" s="28">
        <f>Attendance[[#This Row],[Working Days]]-Attendance[[#This Row],[LOP Days]]</f>
        <v/>
      </c>
      <c r="I17" s="29">
        <f>IFERROR(Attendance[[#This Row],[Present Days]]/Attendance[[#This Row],[Working Days]],0)</f>
        <v/>
      </c>
    </row>
    <row r="18">
      <c r="A18" s="25" t="n">
        <v>46235</v>
      </c>
      <c r="B18" s="19" t="inlineStr">
        <is>
          <t>E104</t>
        </is>
      </c>
      <c r="C18" s="26" t="n">
        <v>26</v>
      </c>
      <c r="D18" s="26" t="n">
        <v>26</v>
      </c>
      <c r="E18" s="26" t="n">
        <v>0</v>
      </c>
      <c r="F18" s="27">
        <f>_xlfn.XLOOKUP(Attendance[[#This Row],[Emp ID]],Employees[Emp ID],Employees[Name],"Check ID")</f>
        <v/>
      </c>
      <c r="G18" s="28">
        <f>MAX(0,Attendance[[#This Row],[Working Days]]-Attendance[[#This Row],[Present Days]]-Attendance[[#This Row],[Paid Leave]])</f>
        <v/>
      </c>
      <c r="H18" s="28">
        <f>Attendance[[#This Row],[Working Days]]-Attendance[[#This Row],[LOP Days]]</f>
        <v/>
      </c>
      <c r="I18" s="29">
        <f>IFERROR(Attendance[[#This Row],[Present Days]]/Attendance[[#This Row],[Working Days]],0)</f>
        <v/>
      </c>
    </row>
    <row r="19">
      <c r="A19" s="25" t="n">
        <v>46235</v>
      </c>
      <c r="B19" s="19" t="inlineStr">
        <is>
          <t>E105</t>
        </is>
      </c>
      <c r="C19" s="26" t="n">
        <v>26</v>
      </c>
      <c r="D19" s="26" t="n">
        <v>26</v>
      </c>
      <c r="E19" s="26" t="n">
        <v>0</v>
      </c>
      <c r="F19" s="27">
        <f>_xlfn.XLOOKUP(Attendance[[#This Row],[Emp ID]],Employees[Emp ID],Employees[Name],"Check ID")</f>
        <v/>
      </c>
      <c r="G19" s="28">
        <f>MAX(0,Attendance[[#This Row],[Working Days]]-Attendance[[#This Row],[Present Days]]-Attendance[[#This Row],[Paid Leave]])</f>
        <v/>
      </c>
      <c r="H19" s="28">
        <f>Attendance[[#This Row],[Working Days]]-Attendance[[#This Row],[LOP Days]]</f>
        <v/>
      </c>
      <c r="I19" s="29">
        <f>IFERROR(Attendance[[#This Row],[Present Days]]/Attendance[[#This Row],[Working Days]],0)</f>
        <v/>
      </c>
    </row>
    <row r="20">
      <c r="A20" s="25" t="n">
        <v>46235</v>
      </c>
      <c r="B20" s="19" t="inlineStr">
        <is>
          <t>E106</t>
        </is>
      </c>
      <c r="C20" s="26" t="n">
        <v>26</v>
      </c>
      <c r="D20" s="26" t="n">
        <v>24</v>
      </c>
      <c r="E20" s="26" t="n">
        <v>0</v>
      </c>
      <c r="F20" s="27">
        <f>_xlfn.XLOOKUP(Attendance[[#This Row],[Emp ID]],Employees[Emp ID],Employees[Name],"Check ID")</f>
        <v/>
      </c>
      <c r="G20" s="28">
        <f>MAX(0,Attendance[[#This Row],[Working Days]]-Attendance[[#This Row],[Present Days]]-Attendance[[#This Row],[Paid Leave]])</f>
        <v/>
      </c>
      <c r="H20" s="28">
        <f>Attendance[[#This Row],[Working Days]]-Attendance[[#This Row],[LOP Days]]</f>
        <v/>
      </c>
      <c r="I20" s="29">
        <f>IFERROR(Attendance[[#This Row],[Present Days]]/Attendance[[#This Row],[Working Days]],0)</f>
        <v/>
      </c>
    </row>
    <row r="21">
      <c r="A21" s="25" t="n">
        <v>46235</v>
      </c>
      <c r="B21" s="19" t="inlineStr">
        <is>
          <t>E107</t>
        </is>
      </c>
      <c r="C21" s="26" t="n">
        <v>26</v>
      </c>
      <c r="D21" s="26" t="n">
        <v>24</v>
      </c>
      <c r="E21" s="26" t="n">
        <v>1</v>
      </c>
      <c r="F21" s="27">
        <f>_xlfn.XLOOKUP(Attendance[[#This Row],[Emp ID]],Employees[Emp ID],Employees[Name],"Check ID")</f>
        <v/>
      </c>
      <c r="G21" s="28">
        <f>MAX(0,Attendance[[#This Row],[Working Days]]-Attendance[[#This Row],[Present Days]]-Attendance[[#This Row],[Paid Leave]])</f>
        <v/>
      </c>
      <c r="H21" s="28">
        <f>Attendance[[#This Row],[Working Days]]-Attendance[[#This Row],[LOP Days]]</f>
        <v/>
      </c>
      <c r="I21" s="29">
        <f>IFERROR(Attendance[[#This Row],[Present Days]]/Attendance[[#This Row],[Working Days]],0)</f>
        <v/>
      </c>
    </row>
    <row r="22">
      <c r="A22" s="25" t="n">
        <v>46235</v>
      </c>
      <c r="B22" s="19" t="inlineStr">
        <is>
          <t>E108</t>
        </is>
      </c>
      <c r="C22" s="26" t="n">
        <v>26</v>
      </c>
      <c r="D22" s="26" t="n">
        <v>25</v>
      </c>
      <c r="E22" s="26" t="n">
        <v>1</v>
      </c>
      <c r="F22" s="27">
        <f>_xlfn.XLOOKUP(Attendance[[#This Row],[Emp ID]],Employees[Emp ID],Employees[Name],"Check ID")</f>
        <v/>
      </c>
      <c r="G22" s="28">
        <f>MAX(0,Attendance[[#This Row],[Working Days]]-Attendance[[#This Row],[Present Days]]-Attendance[[#This Row],[Paid Leave]])</f>
        <v/>
      </c>
      <c r="H22" s="28">
        <f>Attendance[[#This Row],[Working Days]]-Attendance[[#This Row],[LOP Days]]</f>
        <v/>
      </c>
      <c r="I22" s="29">
        <f>IFERROR(Attendance[[#This Row],[Present Days]]/Attendance[[#This Row],[Working Days]],0)</f>
        <v/>
      </c>
    </row>
    <row r="23">
      <c r="A23" s="25" t="n">
        <v>46235</v>
      </c>
      <c r="B23" s="19" t="inlineStr">
        <is>
          <t>E109</t>
        </is>
      </c>
      <c r="C23" s="26" t="n">
        <v>26</v>
      </c>
      <c r="D23" s="26" t="n">
        <v>25</v>
      </c>
      <c r="E23" s="26" t="n">
        <v>1</v>
      </c>
      <c r="F23" s="27">
        <f>_xlfn.XLOOKUP(Attendance[[#This Row],[Emp ID]],Employees[Emp ID],Employees[Name],"Check ID")</f>
        <v/>
      </c>
      <c r="G23" s="28">
        <f>MAX(0,Attendance[[#This Row],[Working Days]]-Attendance[[#This Row],[Present Days]]-Attendance[[#This Row],[Paid Leave]])</f>
        <v/>
      </c>
      <c r="H23" s="28">
        <f>Attendance[[#This Row],[Working Days]]-Attendance[[#This Row],[LOP Days]]</f>
        <v/>
      </c>
      <c r="I23" s="29">
        <f>IFERROR(Attendance[[#This Row],[Present Days]]/Attendance[[#This Row],[Working Days]],0)</f>
        <v/>
      </c>
    </row>
    <row r="24">
      <c r="A24" s="25" t="n">
        <v>46235</v>
      </c>
      <c r="B24" s="19" t="inlineStr">
        <is>
          <t>E110</t>
        </is>
      </c>
      <c r="C24" s="26" t="n">
        <v>26</v>
      </c>
      <c r="D24" s="26" t="n">
        <v>25</v>
      </c>
      <c r="E24" s="26" t="n">
        <v>1</v>
      </c>
      <c r="F24" s="27">
        <f>_xlfn.XLOOKUP(Attendance[[#This Row],[Emp ID]],Employees[Emp ID],Employees[Name],"Check ID")</f>
        <v/>
      </c>
      <c r="G24" s="28">
        <f>MAX(0,Attendance[[#This Row],[Working Days]]-Attendance[[#This Row],[Present Days]]-Attendance[[#This Row],[Paid Leave]])</f>
        <v/>
      </c>
      <c r="H24" s="28">
        <f>Attendance[[#This Row],[Working Days]]-Attendance[[#This Row],[LOP Days]]</f>
        <v/>
      </c>
      <c r="I24" s="29">
        <f>IFERROR(Attendance[[#This Row],[Present Days]]/Attendance[[#This Row],[Working Days]],0)</f>
        <v/>
      </c>
    </row>
    <row r="25">
      <c r="A25" s="25" t="n">
        <v>46266</v>
      </c>
      <c r="B25" s="19" t="inlineStr">
        <is>
          <t>E101</t>
        </is>
      </c>
      <c r="C25" s="26" t="n">
        <v>26</v>
      </c>
      <c r="D25" s="26" t="n">
        <v>26</v>
      </c>
      <c r="E25" s="26" t="n">
        <v>0</v>
      </c>
      <c r="F25" s="27">
        <f>_xlfn.XLOOKUP(Attendance[[#This Row],[Emp ID]],Employees[Emp ID],Employees[Name],"Check ID")</f>
        <v/>
      </c>
      <c r="G25" s="28">
        <f>MAX(0,Attendance[[#This Row],[Working Days]]-Attendance[[#This Row],[Present Days]]-Attendance[[#This Row],[Paid Leave]])</f>
        <v/>
      </c>
      <c r="H25" s="28">
        <f>Attendance[[#This Row],[Working Days]]-Attendance[[#This Row],[LOP Days]]</f>
        <v/>
      </c>
      <c r="I25" s="29">
        <f>IFERROR(Attendance[[#This Row],[Present Days]]/Attendance[[#This Row],[Working Days]],0)</f>
        <v/>
      </c>
    </row>
    <row r="26">
      <c r="A26" s="25" t="n">
        <v>46266</v>
      </c>
      <c r="B26" s="19" t="inlineStr">
        <is>
          <t>E102</t>
        </is>
      </c>
      <c r="C26" s="26" t="n">
        <v>26</v>
      </c>
      <c r="D26" s="26" t="n">
        <v>25</v>
      </c>
      <c r="E26" s="26" t="n">
        <v>1</v>
      </c>
      <c r="F26" s="27">
        <f>_xlfn.XLOOKUP(Attendance[[#This Row],[Emp ID]],Employees[Emp ID],Employees[Name],"Check ID")</f>
        <v/>
      </c>
      <c r="G26" s="28">
        <f>MAX(0,Attendance[[#This Row],[Working Days]]-Attendance[[#This Row],[Present Days]]-Attendance[[#This Row],[Paid Leave]])</f>
        <v/>
      </c>
      <c r="H26" s="28">
        <f>Attendance[[#This Row],[Working Days]]-Attendance[[#This Row],[LOP Days]]</f>
        <v/>
      </c>
      <c r="I26" s="29">
        <f>IFERROR(Attendance[[#This Row],[Present Days]]/Attendance[[#This Row],[Working Days]],0)</f>
        <v/>
      </c>
    </row>
    <row r="27">
      <c r="A27" s="25" t="n">
        <v>46266</v>
      </c>
      <c r="B27" s="19" t="inlineStr">
        <is>
          <t>E103</t>
        </is>
      </c>
      <c r="C27" s="26" t="n">
        <v>26</v>
      </c>
      <c r="D27" s="26" t="n">
        <v>23</v>
      </c>
      <c r="E27" s="26" t="n">
        <v>1</v>
      </c>
      <c r="F27" s="27">
        <f>_xlfn.XLOOKUP(Attendance[[#This Row],[Emp ID]],Employees[Emp ID],Employees[Name],"Check ID")</f>
        <v/>
      </c>
      <c r="G27" s="28">
        <f>MAX(0,Attendance[[#This Row],[Working Days]]-Attendance[[#This Row],[Present Days]]-Attendance[[#This Row],[Paid Leave]])</f>
        <v/>
      </c>
      <c r="H27" s="28">
        <f>Attendance[[#This Row],[Working Days]]-Attendance[[#This Row],[LOP Days]]</f>
        <v/>
      </c>
      <c r="I27" s="29">
        <f>IFERROR(Attendance[[#This Row],[Present Days]]/Attendance[[#This Row],[Working Days]],0)</f>
        <v/>
      </c>
    </row>
    <row r="28">
      <c r="A28" s="25" t="n">
        <v>46266</v>
      </c>
      <c r="B28" s="19" t="inlineStr">
        <is>
          <t>E104</t>
        </is>
      </c>
      <c r="C28" s="26" t="n">
        <v>26</v>
      </c>
      <c r="D28" s="26" t="n">
        <v>23</v>
      </c>
      <c r="E28" s="26" t="n">
        <v>2</v>
      </c>
      <c r="F28" s="27">
        <f>_xlfn.XLOOKUP(Attendance[[#This Row],[Emp ID]],Employees[Emp ID],Employees[Name],"Check ID")</f>
        <v/>
      </c>
      <c r="G28" s="28">
        <f>MAX(0,Attendance[[#This Row],[Working Days]]-Attendance[[#This Row],[Present Days]]-Attendance[[#This Row],[Paid Leave]])</f>
        <v/>
      </c>
      <c r="H28" s="28">
        <f>Attendance[[#This Row],[Working Days]]-Attendance[[#This Row],[LOP Days]]</f>
        <v/>
      </c>
      <c r="I28" s="29">
        <f>IFERROR(Attendance[[#This Row],[Present Days]]/Attendance[[#This Row],[Working Days]],0)</f>
        <v/>
      </c>
    </row>
    <row r="29">
      <c r="A29" s="25" t="n">
        <v>46266</v>
      </c>
      <c r="B29" s="19" t="inlineStr">
        <is>
          <t>E105</t>
        </is>
      </c>
      <c r="C29" s="26" t="n">
        <v>26</v>
      </c>
      <c r="D29" s="26" t="n">
        <v>25</v>
      </c>
      <c r="E29" s="26" t="n">
        <v>0</v>
      </c>
      <c r="F29" s="27">
        <f>_xlfn.XLOOKUP(Attendance[[#This Row],[Emp ID]],Employees[Emp ID],Employees[Name],"Check ID")</f>
        <v/>
      </c>
      <c r="G29" s="28">
        <f>MAX(0,Attendance[[#This Row],[Working Days]]-Attendance[[#This Row],[Present Days]]-Attendance[[#This Row],[Paid Leave]])</f>
        <v/>
      </c>
      <c r="H29" s="28">
        <f>Attendance[[#This Row],[Working Days]]-Attendance[[#This Row],[LOP Days]]</f>
        <v/>
      </c>
      <c r="I29" s="29">
        <f>IFERROR(Attendance[[#This Row],[Present Days]]/Attendance[[#This Row],[Working Days]],0)</f>
        <v/>
      </c>
    </row>
    <row r="30">
      <c r="A30" s="25" t="n">
        <v>46266</v>
      </c>
      <c r="B30" s="19" t="inlineStr">
        <is>
          <t>E106</t>
        </is>
      </c>
      <c r="C30" s="26" t="n">
        <v>26</v>
      </c>
      <c r="D30" s="26" t="n">
        <v>26</v>
      </c>
      <c r="E30" s="26" t="n">
        <v>0</v>
      </c>
      <c r="F30" s="27">
        <f>_xlfn.XLOOKUP(Attendance[[#This Row],[Emp ID]],Employees[Emp ID],Employees[Name],"Check ID")</f>
        <v/>
      </c>
      <c r="G30" s="28">
        <f>MAX(0,Attendance[[#This Row],[Working Days]]-Attendance[[#This Row],[Present Days]]-Attendance[[#This Row],[Paid Leave]])</f>
        <v/>
      </c>
      <c r="H30" s="28">
        <f>Attendance[[#This Row],[Working Days]]-Attendance[[#This Row],[LOP Days]]</f>
        <v/>
      </c>
      <c r="I30" s="29">
        <f>IFERROR(Attendance[[#This Row],[Present Days]]/Attendance[[#This Row],[Working Days]],0)</f>
        <v/>
      </c>
    </row>
    <row r="31">
      <c r="A31" s="25" t="n">
        <v>46266</v>
      </c>
      <c r="B31" s="19" t="inlineStr">
        <is>
          <t>E107</t>
        </is>
      </c>
      <c r="C31" s="26" t="n">
        <v>26</v>
      </c>
      <c r="D31" s="26" t="n">
        <v>25</v>
      </c>
      <c r="E31" s="26" t="n">
        <v>1</v>
      </c>
      <c r="F31" s="27">
        <f>_xlfn.XLOOKUP(Attendance[[#This Row],[Emp ID]],Employees[Emp ID],Employees[Name],"Check ID")</f>
        <v/>
      </c>
      <c r="G31" s="28">
        <f>MAX(0,Attendance[[#This Row],[Working Days]]-Attendance[[#This Row],[Present Days]]-Attendance[[#This Row],[Paid Leave]])</f>
        <v/>
      </c>
      <c r="H31" s="28">
        <f>Attendance[[#This Row],[Working Days]]-Attendance[[#This Row],[LOP Days]]</f>
        <v/>
      </c>
      <c r="I31" s="29">
        <f>IFERROR(Attendance[[#This Row],[Present Days]]/Attendance[[#This Row],[Working Days]],0)</f>
        <v/>
      </c>
    </row>
    <row r="32">
      <c r="A32" s="25" t="n">
        <v>46266</v>
      </c>
      <c r="B32" s="19" t="inlineStr">
        <is>
          <t>E108</t>
        </is>
      </c>
      <c r="C32" s="26" t="n">
        <v>26</v>
      </c>
      <c r="D32" s="26" t="n">
        <v>24</v>
      </c>
      <c r="E32" s="26" t="n">
        <v>2</v>
      </c>
      <c r="F32" s="27">
        <f>_xlfn.XLOOKUP(Attendance[[#This Row],[Emp ID]],Employees[Emp ID],Employees[Name],"Check ID")</f>
        <v/>
      </c>
      <c r="G32" s="28">
        <f>MAX(0,Attendance[[#This Row],[Working Days]]-Attendance[[#This Row],[Present Days]]-Attendance[[#This Row],[Paid Leave]])</f>
        <v/>
      </c>
      <c r="H32" s="28">
        <f>Attendance[[#This Row],[Working Days]]-Attendance[[#This Row],[LOP Days]]</f>
        <v/>
      </c>
      <c r="I32" s="29">
        <f>IFERROR(Attendance[[#This Row],[Present Days]]/Attendance[[#This Row],[Working Days]],0)</f>
        <v/>
      </c>
    </row>
    <row r="33">
      <c r="A33" s="25" t="n">
        <v>46266</v>
      </c>
      <c r="B33" s="19" t="inlineStr">
        <is>
          <t>E109</t>
        </is>
      </c>
      <c r="C33" s="26" t="n">
        <v>26</v>
      </c>
      <c r="D33" s="26" t="n">
        <v>24</v>
      </c>
      <c r="E33" s="26" t="n">
        <v>2</v>
      </c>
      <c r="F33" s="27">
        <f>_xlfn.XLOOKUP(Attendance[[#This Row],[Emp ID]],Employees[Emp ID],Employees[Name],"Check ID")</f>
        <v/>
      </c>
      <c r="G33" s="28">
        <f>MAX(0,Attendance[[#This Row],[Working Days]]-Attendance[[#This Row],[Present Days]]-Attendance[[#This Row],[Paid Leave]])</f>
        <v/>
      </c>
      <c r="H33" s="28">
        <f>Attendance[[#This Row],[Working Days]]-Attendance[[#This Row],[LOP Days]]</f>
        <v/>
      </c>
      <c r="I33" s="29">
        <f>IFERROR(Attendance[[#This Row],[Present Days]]/Attendance[[#This Row],[Working Days]],0)</f>
        <v/>
      </c>
    </row>
    <row r="34">
      <c r="A34" s="25" t="n">
        <v>46266</v>
      </c>
      <c r="B34" s="19" t="inlineStr">
        <is>
          <t>E110</t>
        </is>
      </c>
      <c r="C34" s="26" t="n">
        <v>26</v>
      </c>
      <c r="D34" s="26" t="n">
        <v>24</v>
      </c>
      <c r="E34" s="26" t="n">
        <v>0</v>
      </c>
      <c r="F34" s="27">
        <f>_xlfn.XLOOKUP(Attendance[[#This Row],[Emp ID]],Employees[Emp ID],Employees[Name],"Check ID")</f>
        <v/>
      </c>
      <c r="G34" s="28">
        <f>MAX(0,Attendance[[#This Row],[Working Days]]-Attendance[[#This Row],[Present Days]]-Attendance[[#This Row],[Paid Leave]])</f>
        <v/>
      </c>
      <c r="H34" s="28">
        <f>Attendance[[#This Row],[Working Days]]-Attendance[[#This Row],[LOP Days]]</f>
        <v/>
      </c>
      <c r="I34" s="29">
        <f>IFERROR(Attendance[[#This Row],[Present Days]]/Attendance[[#This Row],[Working Days]],0)</f>
        <v/>
      </c>
    </row>
    <row r="35">
      <c r="A35" s="30" t="n"/>
      <c r="B35" s="22" t="n"/>
      <c r="C35" s="31" t="n"/>
      <c r="D35" s="31" t="n"/>
      <c r="E35" s="31" t="n"/>
    </row>
    <row r="36">
      <c r="A36" s="30" t="n"/>
      <c r="B36" s="22" t="n"/>
      <c r="C36" s="31" t="n"/>
      <c r="D36" s="31" t="n"/>
      <c r="E36" s="31" t="n"/>
    </row>
    <row r="37">
      <c r="A37" s="30" t="n"/>
      <c r="B37" s="22" t="n"/>
      <c r="C37" s="31" t="n"/>
      <c r="D37" s="31" t="n"/>
      <c r="E37" s="31" t="n"/>
    </row>
    <row r="38">
      <c r="A38" s="30" t="n"/>
      <c r="B38" s="22" t="n"/>
      <c r="C38" s="31" t="n"/>
      <c r="D38" s="31" t="n"/>
      <c r="E38" s="31" t="n"/>
    </row>
    <row r="39">
      <c r="A39" s="30" t="n"/>
      <c r="B39" s="22" t="n"/>
      <c r="C39" s="31" t="n"/>
      <c r="D39" s="31" t="n"/>
      <c r="E39" s="31" t="n"/>
    </row>
    <row r="40">
      <c r="A40" s="30" t="n"/>
      <c r="B40" s="22" t="n"/>
      <c r="C40" s="31" t="n"/>
      <c r="D40" s="31" t="n"/>
      <c r="E40" s="31" t="n"/>
    </row>
    <row r="41">
      <c r="A41" s="30" t="n"/>
      <c r="B41" s="22" t="n"/>
      <c r="C41" s="31" t="n"/>
      <c r="D41" s="31" t="n"/>
      <c r="E41" s="31" t="n"/>
    </row>
    <row r="42">
      <c r="A42" s="30" t="n"/>
      <c r="B42" s="22" t="n"/>
      <c r="C42" s="31" t="n"/>
      <c r="D42" s="31" t="n"/>
      <c r="E42" s="31" t="n"/>
    </row>
    <row r="43">
      <c r="A43" s="30" t="n"/>
      <c r="B43" s="22" t="n"/>
      <c r="C43" s="31" t="n"/>
      <c r="D43" s="31" t="n"/>
      <c r="E43" s="31" t="n"/>
    </row>
    <row r="44">
      <c r="A44" s="30" t="n"/>
      <c r="B44" s="22" t="n"/>
      <c r="C44" s="31" t="n"/>
      <c r="D44" s="31" t="n"/>
      <c r="E44" s="31" t="n"/>
    </row>
    <row r="45">
      <c r="A45" s="30" t="n"/>
      <c r="B45" s="22" t="n"/>
      <c r="C45" s="31" t="n"/>
      <c r="D45" s="31" t="n"/>
      <c r="E45" s="31" t="n"/>
    </row>
    <row r="46">
      <c r="A46" s="30" t="n"/>
      <c r="B46" s="22" t="n"/>
      <c r="C46" s="31" t="n"/>
      <c r="D46" s="31" t="n"/>
      <c r="E46" s="31" t="n"/>
    </row>
    <row r="47">
      <c r="A47" s="30" t="n"/>
      <c r="B47" s="22" t="n"/>
      <c r="C47" s="31" t="n"/>
      <c r="D47" s="31" t="n"/>
      <c r="E47" s="31" t="n"/>
    </row>
    <row r="48">
      <c r="A48" s="30" t="n"/>
      <c r="B48" s="22" t="n"/>
      <c r="C48" s="31" t="n"/>
      <c r="D48" s="31" t="n"/>
      <c r="E48" s="31" t="n"/>
    </row>
    <row r="49">
      <c r="A49" s="30" t="n"/>
      <c r="B49" s="22" t="n"/>
      <c r="C49" s="31" t="n"/>
      <c r="D49" s="31" t="n"/>
      <c r="E49" s="31" t="n"/>
    </row>
    <row r="50">
      <c r="A50" s="30" t="n"/>
      <c r="B50" s="22" t="n"/>
      <c r="C50" s="31" t="n"/>
      <c r="D50" s="31" t="n"/>
      <c r="E50" s="31" t="n"/>
    </row>
    <row r="51">
      <c r="A51" s="30" t="n"/>
      <c r="B51" s="22" t="n"/>
      <c r="C51" s="31" t="n"/>
      <c r="D51" s="31" t="n"/>
      <c r="E51" s="31" t="n"/>
    </row>
    <row r="52">
      <c r="A52" s="30" t="n"/>
      <c r="B52" s="22" t="n"/>
      <c r="C52" s="31" t="n"/>
      <c r="D52" s="31" t="n"/>
      <c r="E52" s="31" t="n"/>
    </row>
    <row r="53">
      <c r="A53" s="30" t="n"/>
      <c r="B53" s="22" t="n"/>
      <c r="C53" s="31" t="n"/>
      <c r="D53" s="31" t="n"/>
      <c r="E53" s="31" t="n"/>
    </row>
    <row r="54">
      <c r="A54" s="30" t="n"/>
      <c r="B54" s="22" t="n"/>
      <c r="C54" s="31" t="n"/>
      <c r="D54" s="31" t="n"/>
      <c r="E54" s="31" t="n"/>
    </row>
    <row r="55">
      <c r="A55" s="30" t="n"/>
      <c r="B55" s="22" t="n"/>
      <c r="C55" s="31" t="n"/>
      <c r="D55" s="31" t="n"/>
      <c r="E55" s="31" t="n"/>
    </row>
    <row r="56">
      <c r="A56" s="30" t="n"/>
      <c r="B56" s="22" t="n"/>
      <c r="C56" s="31" t="n"/>
      <c r="D56" s="31" t="n"/>
      <c r="E56" s="31" t="n"/>
    </row>
    <row r="57">
      <c r="A57" s="30" t="n"/>
      <c r="B57" s="22" t="n"/>
      <c r="C57" s="31" t="n"/>
      <c r="D57" s="31" t="n"/>
      <c r="E57" s="31" t="n"/>
    </row>
    <row r="58">
      <c r="A58" s="30" t="n"/>
      <c r="B58" s="22" t="n"/>
      <c r="C58" s="31" t="n"/>
      <c r="D58" s="31" t="n"/>
      <c r="E58" s="31" t="n"/>
    </row>
    <row r="59">
      <c r="A59" s="30" t="n"/>
      <c r="B59" s="22" t="n"/>
      <c r="C59" s="31" t="n"/>
      <c r="D59" s="31" t="n"/>
      <c r="E59" s="31" t="n"/>
    </row>
    <row r="60">
      <c r="A60" s="30" t="n"/>
      <c r="B60" s="22" t="n"/>
      <c r="C60" s="31" t="n"/>
      <c r="D60" s="31" t="n"/>
      <c r="E60" s="31" t="n"/>
    </row>
    <row r="61">
      <c r="A61" s="30" t="n"/>
      <c r="B61" s="22" t="n"/>
      <c r="C61" s="31" t="n"/>
      <c r="D61" s="31" t="n"/>
      <c r="E61" s="31" t="n"/>
    </row>
    <row r="62">
      <c r="A62" s="30" t="n"/>
      <c r="B62" s="22" t="n"/>
      <c r="C62" s="31" t="n"/>
      <c r="D62" s="31" t="n"/>
      <c r="E62" s="31" t="n"/>
    </row>
    <row r="63">
      <c r="A63" s="30" t="n"/>
      <c r="B63" s="22" t="n"/>
      <c r="C63" s="31" t="n"/>
      <c r="D63" s="31" t="n"/>
      <c r="E63" s="31" t="n"/>
    </row>
    <row r="64">
      <c r="A64" s="30" t="n"/>
      <c r="B64" s="22" t="n"/>
      <c r="C64" s="31" t="n"/>
      <c r="D64" s="31" t="n"/>
      <c r="E64" s="31" t="n"/>
    </row>
    <row r="65">
      <c r="A65" s="30" t="n"/>
      <c r="B65" s="22" t="n"/>
      <c r="C65" s="31" t="n"/>
      <c r="D65" s="31" t="n"/>
      <c r="E65" s="31" t="n"/>
    </row>
    <row r="66">
      <c r="A66" s="30" t="n"/>
      <c r="B66" s="22" t="n"/>
      <c r="C66" s="31" t="n"/>
      <c r="D66" s="31" t="n"/>
      <c r="E66" s="31" t="n"/>
    </row>
    <row r="67">
      <c r="A67" s="30" t="n"/>
      <c r="B67" s="22" t="n"/>
      <c r="C67" s="31" t="n"/>
      <c r="D67" s="31" t="n"/>
      <c r="E67" s="31" t="n"/>
    </row>
    <row r="68">
      <c r="A68" s="30" t="n"/>
      <c r="B68" s="22" t="n"/>
      <c r="C68" s="31" t="n"/>
      <c r="D68" s="31" t="n"/>
      <c r="E68" s="31" t="n"/>
    </row>
    <row r="69">
      <c r="A69" s="30" t="n"/>
      <c r="B69" s="22" t="n"/>
      <c r="C69" s="31" t="n"/>
      <c r="D69" s="31" t="n"/>
      <c r="E69" s="31" t="n"/>
    </row>
    <row r="70">
      <c r="A70" s="30" t="n"/>
      <c r="B70" s="22" t="n"/>
      <c r="C70" s="31" t="n"/>
      <c r="D70" s="31" t="n"/>
      <c r="E70" s="31" t="n"/>
    </row>
    <row r="71">
      <c r="A71" s="30" t="n"/>
      <c r="B71" s="22" t="n"/>
      <c r="C71" s="31" t="n"/>
      <c r="D71" s="31" t="n"/>
      <c r="E71" s="31" t="n"/>
    </row>
    <row r="72">
      <c r="A72" s="30" t="n"/>
      <c r="B72" s="22" t="n"/>
      <c r="C72" s="31" t="n"/>
      <c r="D72" s="31" t="n"/>
      <c r="E72" s="31" t="n"/>
    </row>
    <row r="73">
      <c r="A73" s="30" t="n"/>
      <c r="B73" s="22" t="n"/>
      <c r="C73" s="31" t="n"/>
      <c r="D73" s="31" t="n"/>
      <c r="E73" s="31" t="n"/>
    </row>
    <row r="74">
      <c r="A74" s="30" t="n"/>
      <c r="B74" s="22" t="n"/>
      <c r="C74" s="31" t="n"/>
      <c r="D74" s="31" t="n"/>
      <c r="E74" s="31" t="n"/>
    </row>
    <row r="75">
      <c r="A75" s="30" t="n"/>
      <c r="B75" s="22" t="n"/>
      <c r="C75" s="31" t="n"/>
      <c r="D75" s="31" t="n"/>
      <c r="E75" s="31" t="n"/>
    </row>
    <row r="76">
      <c r="A76" s="30" t="n"/>
      <c r="B76" s="22" t="n"/>
      <c r="C76" s="31" t="n"/>
      <c r="D76" s="31" t="n"/>
      <c r="E76" s="31" t="n"/>
    </row>
    <row r="77">
      <c r="A77" s="30" t="n"/>
      <c r="B77" s="22" t="n"/>
      <c r="C77" s="31" t="n"/>
      <c r="D77" s="31" t="n"/>
      <c r="E77" s="31" t="n"/>
    </row>
    <row r="78">
      <c r="A78" s="30" t="n"/>
      <c r="B78" s="22" t="n"/>
      <c r="C78" s="31" t="n"/>
      <c r="D78" s="31" t="n"/>
      <c r="E78" s="31" t="n"/>
    </row>
    <row r="79">
      <c r="A79" s="30" t="n"/>
      <c r="B79" s="22" t="n"/>
      <c r="C79" s="31" t="n"/>
      <c r="D79" s="31" t="n"/>
      <c r="E79" s="31" t="n"/>
    </row>
    <row r="80">
      <c r="A80" s="30" t="n"/>
      <c r="B80" s="22" t="n"/>
      <c r="C80" s="31" t="n"/>
      <c r="D80" s="31" t="n"/>
      <c r="E80" s="31" t="n"/>
    </row>
    <row r="81">
      <c r="A81" s="30" t="n"/>
      <c r="B81" s="22" t="n"/>
      <c r="C81" s="31" t="n"/>
      <c r="D81" s="31" t="n"/>
      <c r="E81" s="31" t="n"/>
    </row>
    <row r="82">
      <c r="A82" s="30" t="n"/>
      <c r="B82" s="22" t="n"/>
      <c r="C82" s="31" t="n"/>
      <c r="D82" s="31" t="n"/>
      <c r="E82" s="31" t="n"/>
    </row>
    <row r="83">
      <c r="A83" s="30" t="n"/>
      <c r="B83" s="22" t="n"/>
      <c r="C83" s="31" t="n"/>
      <c r="D83" s="31" t="n"/>
      <c r="E83" s="31" t="n"/>
    </row>
    <row r="84">
      <c r="A84" s="30" t="n"/>
      <c r="B84" s="22" t="n"/>
      <c r="C84" s="31" t="n"/>
      <c r="D84" s="31" t="n"/>
      <c r="E84" s="31" t="n"/>
    </row>
    <row r="85">
      <c r="A85" s="30" t="n"/>
      <c r="B85" s="22" t="n"/>
      <c r="C85" s="31" t="n"/>
      <c r="D85" s="31" t="n"/>
      <c r="E85" s="31" t="n"/>
    </row>
    <row r="86">
      <c r="A86" s="30" t="n"/>
      <c r="B86" s="22" t="n"/>
      <c r="C86" s="31" t="n"/>
      <c r="D86" s="31" t="n"/>
      <c r="E86" s="31" t="n"/>
    </row>
    <row r="87">
      <c r="A87" s="30" t="n"/>
      <c r="B87" s="22" t="n"/>
      <c r="C87" s="31" t="n"/>
      <c r="D87" s="31" t="n"/>
      <c r="E87" s="31" t="n"/>
    </row>
    <row r="88">
      <c r="A88" s="30" t="n"/>
      <c r="B88" s="22" t="n"/>
      <c r="C88" s="31" t="n"/>
      <c r="D88" s="31" t="n"/>
      <c r="E88" s="31" t="n"/>
    </row>
    <row r="89">
      <c r="A89" s="30" t="n"/>
      <c r="B89" s="22" t="n"/>
      <c r="C89" s="31" t="n"/>
      <c r="D89" s="31" t="n"/>
      <c r="E89" s="31" t="n"/>
    </row>
    <row r="90">
      <c r="A90" s="30" t="n"/>
      <c r="B90" s="22" t="n"/>
      <c r="C90" s="31" t="n"/>
      <c r="D90" s="31" t="n"/>
      <c r="E90" s="31" t="n"/>
    </row>
    <row r="91">
      <c r="A91" s="30" t="n"/>
      <c r="B91" s="22" t="n"/>
      <c r="C91" s="31" t="n"/>
      <c r="D91" s="31" t="n"/>
      <c r="E91" s="31" t="n"/>
    </row>
    <row r="92">
      <c r="A92" s="30" t="n"/>
      <c r="B92" s="22" t="n"/>
      <c r="C92" s="31" t="n"/>
      <c r="D92" s="31" t="n"/>
      <c r="E92" s="31" t="n"/>
    </row>
    <row r="93">
      <c r="A93" s="30" t="n"/>
      <c r="B93" s="22" t="n"/>
      <c r="C93" s="31" t="n"/>
      <c r="D93" s="31" t="n"/>
      <c r="E93" s="31" t="n"/>
    </row>
  </sheetData>
  <mergeCells count="2">
    <mergeCell ref="A1:I1"/>
    <mergeCell ref="A2:I2"/>
  </mergeCells>
  <conditionalFormatting sqref="A5:I334">
    <cfRule type="expression" priority="1" dxfId="0">
      <formula>$G5&gt;0</formula>
    </cfRule>
  </conditionalFormatting>
  <dataValidations count="4">
    <dataValidation sqref="B5:B334" showDropDown="0" showInputMessage="0" showErrorMessage="1" allowBlank="1" errorTitle="Pick from the list" error="Please pick a value from the drop-down list." type="list">
      <formula1>=INDIRECT("Employees[Emp ID]")</formula1>
    </dataValidation>
    <dataValidation sqref="C5:C334" showDropDown="0" showInputMessage="0" showErrorMessage="1" allowBlank="1" errorTitle="Number needed" error="Type a number that is 0 or more." type="decimal" operator="greaterThanOrEqual">
      <formula1>0</formula1>
    </dataValidation>
    <dataValidation sqref="D5:D334" showDropDown="0" showInputMessage="0" showErrorMessage="1" allowBlank="1" errorTitle="Number needed" error="Type a number that is 0 or more." type="decimal" operator="greaterThanOrEqual">
      <formula1>0</formula1>
    </dataValidation>
    <dataValidation sqref="E5:E334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7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Payroll for the month in PayMonth (Lists sheet)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2" t="inlineStr">
        <is>
          <t>Payroll register</t>
        </is>
      </c>
    </row>
    <row r="5">
      <c r="A5" s="33" t="inlineStr">
        <is>
          <t>Change PayMonth on the Lists sheet to run payroll for another month. Rates are illustrative, not legal or tax advice.</t>
        </is>
      </c>
    </row>
    <row r="6" ht="30" customHeight="1">
      <c r="A6" s="18" t="inlineStr">
        <is>
          <t>Emp ID</t>
        </is>
      </c>
      <c r="B6" s="18" t="inlineStr">
        <is>
          <t>Name</t>
        </is>
      </c>
      <c r="C6" s="18" t="inlineStr">
        <is>
          <t>Working Days</t>
        </is>
      </c>
      <c r="D6" s="18" t="inlineStr">
        <is>
          <t>Payable Days</t>
        </is>
      </c>
      <c r="E6" s="18" t="inlineStr">
        <is>
          <t>Basic</t>
        </is>
      </c>
      <c r="F6" s="18" t="inlineStr">
        <is>
          <t>HRA</t>
        </is>
      </c>
      <c r="G6" s="18" t="inlineStr">
        <is>
          <t>Special Allowance</t>
        </is>
      </c>
      <c r="H6" s="18" t="inlineStr">
        <is>
          <t>Gross (full month)</t>
        </is>
      </c>
      <c r="I6" s="18" t="inlineStr">
        <is>
          <t>Earned Gross</t>
        </is>
      </c>
      <c r="J6" s="18" t="inlineStr">
        <is>
          <t>PF</t>
        </is>
      </c>
      <c r="K6" s="18" t="inlineStr">
        <is>
          <t>Prof. Tax</t>
        </is>
      </c>
      <c r="L6" s="18" t="inlineStr">
        <is>
          <t>TDS</t>
        </is>
      </c>
      <c r="M6" s="18" t="inlineStr">
        <is>
          <t>Total Deductions</t>
        </is>
      </c>
      <c r="N6" s="18" t="inlineStr">
        <is>
          <t>Net Pay</t>
        </is>
      </c>
    </row>
    <row r="7">
      <c r="A7" s="34">
        <f>'Employees'!A5</f>
        <v/>
      </c>
      <c r="B7" s="27">
        <f>_xlfn.XLOOKUP($A7,Employees[Emp ID],Employees[Name],0)</f>
        <v/>
      </c>
      <c r="C7" s="28">
        <f>SUMIFS(Attendance[Working Days],Attendance[Emp ID],$A7,Attendance[Month],PayMonth)</f>
        <v/>
      </c>
      <c r="D7" s="28">
        <f>SUMIFS(Attendance[Payable Days],Attendance[Emp ID],$A7,Attendance[Month],PayMonth)</f>
        <v/>
      </c>
      <c r="E7" s="35">
        <f>_xlfn.XLOOKUP($A7,Employees[Emp ID],Employees[Basic],0)</f>
        <v/>
      </c>
      <c r="F7" s="35">
        <f>ROUND(E7*HRAPct,0)</f>
        <v/>
      </c>
      <c r="G7" s="35">
        <f>_xlfn.XLOOKUP($A7,Employees[Emp ID],Employees[Special Allowance],0)</f>
        <v/>
      </c>
      <c r="H7" s="35">
        <f>(E7+F7)+G7</f>
        <v/>
      </c>
      <c r="I7" s="35">
        <f>ROUND(IFERROR((H7*D7)/C7,0),0)</f>
        <v/>
      </c>
      <c r="J7" s="35">
        <f>MIN(ROUND(IFERROR((E7*D7)/C7,0)*PFPct,0),PFCap)</f>
        <v/>
      </c>
      <c r="K7" s="35">
        <f>IF(I7&gt;PTLimit,PTAmount,0)</f>
        <v/>
      </c>
      <c r="L7" s="35">
        <f>_xlfn.XLOOKUP($A7,Employees[Emp ID],Employees[Monthly TDS],0)</f>
        <v/>
      </c>
      <c r="M7" s="35">
        <f>(J7+K7)+L7</f>
        <v/>
      </c>
      <c r="N7" s="35">
        <f>I7-M7</f>
        <v/>
      </c>
    </row>
    <row r="8">
      <c r="A8" s="34">
        <f>'Employees'!A6</f>
        <v/>
      </c>
      <c r="B8" s="27">
        <f>_xlfn.XLOOKUP($A8,Employees[Emp ID],Employees[Name],0)</f>
        <v/>
      </c>
      <c r="C8" s="28">
        <f>SUMIFS(Attendance[Working Days],Attendance[Emp ID],$A8,Attendance[Month],PayMonth)</f>
        <v/>
      </c>
      <c r="D8" s="28">
        <f>SUMIFS(Attendance[Payable Days],Attendance[Emp ID],$A8,Attendance[Month],PayMonth)</f>
        <v/>
      </c>
      <c r="E8" s="35">
        <f>_xlfn.XLOOKUP($A8,Employees[Emp ID],Employees[Basic],0)</f>
        <v/>
      </c>
      <c r="F8" s="35">
        <f>ROUND(E8*HRAPct,0)</f>
        <v/>
      </c>
      <c r="G8" s="35">
        <f>_xlfn.XLOOKUP($A8,Employees[Emp ID],Employees[Special Allowance],0)</f>
        <v/>
      </c>
      <c r="H8" s="35">
        <f>(E8+F8)+G8</f>
        <v/>
      </c>
      <c r="I8" s="35">
        <f>ROUND(IFERROR((H8*D8)/C8,0),0)</f>
        <v/>
      </c>
      <c r="J8" s="35">
        <f>MIN(ROUND(IFERROR((E8*D8)/C8,0)*PFPct,0),PFCap)</f>
        <v/>
      </c>
      <c r="K8" s="35">
        <f>IF(I8&gt;PTLimit,PTAmount,0)</f>
        <v/>
      </c>
      <c r="L8" s="35">
        <f>_xlfn.XLOOKUP($A8,Employees[Emp ID],Employees[Monthly TDS],0)</f>
        <v/>
      </c>
      <c r="M8" s="35">
        <f>(J8+K8)+L8</f>
        <v/>
      </c>
      <c r="N8" s="35">
        <f>I8-M8</f>
        <v/>
      </c>
    </row>
    <row r="9">
      <c r="A9" s="34">
        <f>'Employees'!A7</f>
        <v/>
      </c>
      <c r="B9" s="27">
        <f>_xlfn.XLOOKUP($A9,Employees[Emp ID],Employees[Name],0)</f>
        <v/>
      </c>
      <c r="C9" s="28">
        <f>SUMIFS(Attendance[Working Days],Attendance[Emp ID],$A9,Attendance[Month],PayMonth)</f>
        <v/>
      </c>
      <c r="D9" s="28">
        <f>SUMIFS(Attendance[Payable Days],Attendance[Emp ID],$A9,Attendance[Month],PayMonth)</f>
        <v/>
      </c>
      <c r="E9" s="35">
        <f>_xlfn.XLOOKUP($A9,Employees[Emp ID],Employees[Basic],0)</f>
        <v/>
      </c>
      <c r="F9" s="35">
        <f>ROUND(E9*HRAPct,0)</f>
        <v/>
      </c>
      <c r="G9" s="35">
        <f>_xlfn.XLOOKUP($A9,Employees[Emp ID],Employees[Special Allowance],0)</f>
        <v/>
      </c>
      <c r="H9" s="35">
        <f>(E9+F9)+G9</f>
        <v/>
      </c>
      <c r="I9" s="35">
        <f>ROUND(IFERROR((H9*D9)/C9,0),0)</f>
        <v/>
      </c>
      <c r="J9" s="35">
        <f>MIN(ROUND(IFERROR((E9*D9)/C9,0)*PFPct,0),PFCap)</f>
        <v/>
      </c>
      <c r="K9" s="35">
        <f>IF(I9&gt;PTLimit,PTAmount,0)</f>
        <v/>
      </c>
      <c r="L9" s="35">
        <f>_xlfn.XLOOKUP($A9,Employees[Emp ID],Employees[Monthly TDS],0)</f>
        <v/>
      </c>
      <c r="M9" s="35">
        <f>(J9+K9)+L9</f>
        <v/>
      </c>
      <c r="N9" s="35">
        <f>I9-M9</f>
        <v/>
      </c>
    </row>
    <row r="10">
      <c r="A10" s="34">
        <f>'Employees'!A8</f>
        <v/>
      </c>
      <c r="B10" s="27">
        <f>_xlfn.XLOOKUP($A10,Employees[Emp ID],Employees[Name],0)</f>
        <v/>
      </c>
      <c r="C10" s="28">
        <f>SUMIFS(Attendance[Working Days],Attendance[Emp ID],$A10,Attendance[Month],PayMonth)</f>
        <v/>
      </c>
      <c r="D10" s="28">
        <f>SUMIFS(Attendance[Payable Days],Attendance[Emp ID],$A10,Attendance[Month],PayMonth)</f>
        <v/>
      </c>
      <c r="E10" s="35">
        <f>_xlfn.XLOOKUP($A10,Employees[Emp ID],Employees[Basic],0)</f>
        <v/>
      </c>
      <c r="F10" s="35">
        <f>ROUND(E10*HRAPct,0)</f>
        <v/>
      </c>
      <c r="G10" s="35">
        <f>_xlfn.XLOOKUP($A10,Employees[Emp ID],Employees[Special Allowance],0)</f>
        <v/>
      </c>
      <c r="H10" s="35">
        <f>(E10+F10)+G10</f>
        <v/>
      </c>
      <c r="I10" s="35">
        <f>ROUND(IFERROR((H10*D10)/C10,0),0)</f>
        <v/>
      </c>
      <c r="J10" s="35">
        <f>MIN(ROUND(IFERROR((E10*D10)/C10,0)*PFPct,0),PFCap)</f>
        <v/>
      </c>
      <c r="K10" s="35">
        <f>IF(I10&gt;PTLimit,PTAmount,0)</f>
        <v/>
      </c>
      <c r="L10" s="35">
        <f>_xlfn.XLOOKUP($A10,Employees[Emp ID],Employees[Monthly TDS],0)</f>
        <v/>
      </c>
      <c r="M10" s="35">
        <f>(J10+K10)+L10</f>
        <v/>
      </c>
      <c r="N10" s="35">
        <f>I10-M10</f>
        <v/>
      </c>
    </row>
    <row r="11">
      <c r="A11" s="34">
        <f>'Employees'!A9</f>
        <v/>
      </c>
      <c r="B11" s="27">
        <f>_xlfn.XLOOKUP($A11,Employees[Emp ID],Employees[Name],0)</f>
        <v/>
      </c>
      <c r="C11" s="28">
        <f>SUMIFS(Attendance[Working Days],Attendance[Emp ID],$A11,Attendance[Month],PayMonth)</f>
        <v/>
      </c>
      <c r="D11" s="28">
        <f>SUMIFS(Attendance[Payable Days],Attendance[Emp ID],$A11,Attendance[Month],PayMonth)</f>
        <v/>
      </c>
      <c r="E11" s="35">
        <f>_xlfn.XLOOKUP($A11,Employees[Emp ID],Employees[Basic],0)</f>
        <v/>
      </c>
      <c r="F11" s="35">
        <f>ROUND(E11*HRAPct,0)</f>
        <v/>
      </c>
      <c r="G11" s="35">
        <f>_xlfn.XLOOKUP($A11,Employees[Emp ID],Employees[Special Allowance],0)</f>
        <v/>
      </c>
      <c r="H11" s="35">
        <f>(E11+F11)+G11</f>
        <v/>
      </c>
      <c r="I11" s="35">
        <f>ROUND(IFERROR((H11*D11)/C11,0),0)</f>
        <v/>
      </c>
      <c r="J11" s="35">
        <f>MIN(ROUND(IFERROR((E11*D11)/C11,0)*PFPct,0),PFCap)</f>
        <v/>
      </c>
      <c r="K11" s="35">
        <f>IF(I11&gt;PTLimit,PTAmount,0)</f>
        <v/>
      </c>
      <c r="L11" s="35">
        <f>_xlfn.XLOOKUP($A11,Employees[Emp ID],Employees[Monthly TDS],0)</f>
        <v/>
      </c>
      <c r="M11" s="35">
        <f>(J11+K11)+L11</f>
        <v/>
      </c>
      <c r="N11" s="35">
        <f>I11-M11</f>
        <v/>
      </c>
    </row>
    <row r="12">
      <c r="A12" s="34">
        <f>'Employees'!A10</f>
        <v/>
      </c>
      <c r="B12" s="27">
        <f>_xlfn.XLOOKUP($A12,Employees[Emp ID],Employees[Name],0)</f>
        <v/>
      </c>
      <c r="C12" s="28">
        <f>SUMIFS(Attendance[Working Days],Attendance[Emp ID],$A12,Attendance[Month],PayMonth)</f>
        <v/>
      </c>
      <c r="D12" s="28">
        <f>SUMIFS(Attendance[Payable Days],Attendance[Emp ID],$A12,Attendance[Month],PayMonth)</f>
        <v/>
      </c>
      <c r="E12" s="35">
        <f>_xlfn.XLOOKUP($A12,Employees[Emp ID],Employees[Basic],0)</f>
        <v/>
      </c>
      <c r="F12" s="35">
        <f>ROUND(E12*HRAPct,0)</f>
        <v/>
      </c>
      <c r="G12" s="35">
        <f>_xlfn.XLOOKUP($A12,Employees[Emp ID],Employees[Special Allowance],0)</f>
        <v/>
      </c>
      <c r="H12" s="35">
        <f>(E12+F12)+G12</f>
        <v/>
      </c>
      <c r="I12" s="35">
        <f>ROUND(IFERROR((H12*D12)/C12,0),0)</f>
        <v/>
      </c>
      <c r="J12" s="35">
        <f>MIN(ROUND(IFERROR((E12*D12)/C12,0)*PFPct,0),PFCap)</f>
        <v/>
      </c>
      <c r="K12" s="35">
        <f>IF(I12&gt;PTLimit,PTAmount,0)</f>
        <v/>
      </c>
      <c r="L12" s="35">
        <f>_xlfn.XLOOKUP($A12,Employees[Emp ID],Employees[Monthly TDS],0)</f>
        <v/>
      </c>
      <c r="M12" s="35">
        <f>(J12+K12)+L12</f>
        <v/>
      </c>
      <c r="N12" s="35">
        <f>I12-M12</f>
        <v/>
      </c>
    </row>
    <row r="13">
      <c r="A13" s="34">
        <f>'Employees'!A11</f>
        <v/>
      </c>
      <c r="B13" s="27">
        <f>_xlfn.XLOOKUP($A13,Employees[Emp ID],Employees[Name],0)</f>
        <v/>
      </c>
      <c r="C13" s="28">
        <f>SUMIFS(Attendance[Working Days],Attendance[Emp ID],$A13,Attendance[Month],PayMonth)</f>
        <v/>
      </c>
      <c r="D13" s="28">
        <f>SUMIFS(Attendance[Payable Days],Attendance[Emp ID],$A13,Attendance[Month],PayMonth)</f>
        <v/>
      </c>
      <c r="E13" s="35">
        <f>_xlfn.XLOOKUP($A13,Employees[Emp ID],Employees[Basic],0)</f>
        <v/>
      </c>
      <c r="F13" s="35">
        <f>ROUND(E13*HRAPct,0)</f>
        <v/>
      </c>
      <c r="G13" s="35">
        <f>_xlfn.XLOOKUP($A13,Employees[Emp ID],Employees[Special Allowance],0)</f>
        <v/>
      </c>
      <c r="H13" s="35">
        <f>(E13+F13)+G13</f>
        <v/>
      </c>
      <c r="I13" s="35">
        <f>ROUND(IFERROR((H13*D13)/C13,0),0)</f>
        <v/>
      </c>
      <c r="J13" s="35">
        <f>MIN(ROUND(IFERROR((E13*D13)/C13,0)*PFPct,0),PFCap)</f>
        <v/>
      </c>
      <c r="K13" s="35">
        <f>IF(I13&gt;PTLimit,PTAmount,0)</f>
        <v/>
      </c>
      <c r="L13" s="35">
        <f>_xlfn.XLOOKUP($A13,Employees[Emp ID],Employees[Monthly TDS],0)</f>
        <v/>
      </c>
      <c r="M13" s="35">
        <f>(J13+K13)+L13</f>
        <v/>
      </c>
      <c r="N13" s="35">
        <f>I13-M13</f>
        <v/>
      </c>
    </row>
    <row r="14">
      <c r="A14" s="34">
        <f>'Employees'!A12</f>
        <v/>
      </c>
      <c r="B14" s="27">
        <f>_xlfn.XLOOKUP($A14,Employees[Emp ID],Employees[Name],0)</f>
        <v/>
      </c>
      <c r="C14" s="28">
        <f>SUMIFS(Attendance[Working Days],Attendance[Emp ID],$A14,Attendance[Month],PayMonth)</f>
        <v/>
      </c>
      <c r="D14" s="28">
        <f>SUMIFS(Attendance[Payable Days],Attendance[Emp ID],$A14,Attendance[Month],PayMonth)</f>
        <v/>
      </c>
      <c r="E14" s="35">
        <f>_xlfn.XLOOKUP($A14,Employees[Emp ID],Employees[Basic],0)</f>
        <v/>
      </c>
      <c r="F14" s="35">
        <f>ROUND(E14*HRAPct,0)</f>
        <v/>
      </c>
      <c r="G14" s="35">
        <f>_xlfn.XLOOKUP($A14,Employees[Emp ID],Employees[Special Allowance],0)</f>
        <v/>
      </c>
      <c r="H14" s="35">
        <f>(E14+F14)+G14</f>
        <v/>
      </c>
      <c r="I14" s="35">
        <f>ROUND(IFERROR((H14*D14)/C14,0),0)</f>
        <v/>
      </c>
      <c r="J14" s="35">
        <f>MIN(ROUND(IFERROR((E14*D14)/C14,0)*PFPct,0),PFCap)</f>
        <v/>
      </c>
      <c r="K14" s="35">
        <f>IF(I14&gt;PTLimit,PTAmount,0)</f>
        <v/>
      </c>
      <c r="L14" s="35">
        <f>_xlfn.XLOOKUP($A14,Employees[Emp ID],Employees[Monthly TDS],0)</f>
        <v/>
      </c>
      <c r="M14" s="35">
        <f>(J14+K14)+L14</f>
        <v/>
      </c>
      <c r="N14" s="35">
        <f>I14-M14</f>
        <v/>
      </c>
    </row>
    <row r="15">
      <c r="A15" s="34">
        <f>'Employees'!A13</f>
        <v/>
      </c>
      <c r="B15" s="27">
        <f>_xlfn.XLOOKUP($A15,Employees[Emp ID],Employees[Name],0)</f>
        <v/>
      </c>
      <c r="C15" s="28">
        <f>SUMIFS(Attendance[Working Days],Attendance[Emp ID],$A15,Attendance[Month],PayMonth)</f>
        <v/>
      </c>
      <c r="D15" s="28">
        <f>SUMIFS(Attendance[Payable Days],Attendance[Emp ID],$A15,Attendance[Month],PayMonth)</f>
        <v/>
      </c>
      <c r="E15" s="35">
        <f>_xlfn.XLOOKUP($A15,Employees[Emp ID],Employees[Basic],0)</f>
        <v/>
      </c>
      <c r="F15" s="35">
        <f>ROUND(E15*HRAPct,0)</f>
        <v/>
      </c>
      <c r="G15" s="35">
        <f>_xlfn.XLOOKUP($A15,Employees[Emp ID],Employees[Special Allowance],0)</f>
        <v/>
      </c>
      <c r="H15" s="35">
        <f>(E15+F15)+G15</f>
        <v/>
      </c>
      <c r="I15" s="35">
        <f>ROUND(IFERROR((H15*D15)/C15,0),0)</f>
        <v/>
      </c>
      <c r="J15" s="35">
        <f>MIN(ROUND(IFERROR((E15*D15)/C15,0)*PFPct,0),PFCap)</f>
        <v/>
      </c>
      <c r="K15" s="35">
        <f>IF(I15&gt;PTLimit,PTAmount,0)</f>
        <v/>
      </c>
      <c r="L15" s="35">
        <f>_xlfn.XLOOKUP($A15,Employees[Emp ID],Employees[Monthly TDS],0)</f>
        <v/>
      </c>
      <c r="M15" s="35">
        <f>(J15+K15)+L15</f>
        <v/>
      </c>
      <c r="N15" s="35">
        <f>I15-M15</f>
        <v/>
      </c>
    </row>
    <row r="16">
      <c r="A16" s="34">
        <f>'Employees'!A14</f>
        <v/>
      </c>
      <c r="B16" s="27">
        <f>_xlfn.XLOOKUP($A16,Employees[Emp ID],Employees[Name],0)</f>
        <v/>
      </c>
      <c r="C16" s="28">
        <f>SUMIFS(Attendance[Working Days],Attendance[Emp ID],$A16,Attendance[Month],PayMonth)</f>
        <v/>
      </c>
      <c r="D16" s="28">
        <f>SUMIFS(Attendance[Payable Days],Attendance[Emp ID],$A16,Attendance[Month],PayMonth)</f>
        <v/>
      </c>
      <c r="E16" s="35">
        <f>_xlfn.XLOOKUP($A16,Employees[Emp ID],Employees[Basic],0)</f>
        <v/>
      </c>
      <c r="F16" s="35">
        <f>ROUND(E16*HRAPct,0)</f>
        <v/>
      </c>
      <c r="G16" s="35">
        <f>_xlfn.XLOOKUP($A16,Employees[Emp ID],Employees[Special Allowance],0)</f>
        <v/>
      </c>
      <c r="H16" s="35">
        <f>(E16+F16)+G16</f>
        <v/>
      </c>
      <c r="I16" s="35">
        <f>ROUND(IFERROR((H16*D16)/C16,0),0)</f>
        <v/>
      </c>
      <c r="J16" s="35">
        <f>MIN(ROUND(IFERROR((E16*D16)/C16,0)*PFPct,0),PFCap)</f>
        <v/>
      </c>
      <c r="K16" s="35">
        <f>IF(I16&gt;PTLimit,PTAmount,0)</f>
        <v/>
      </c>
      <c r="L16" s="35">
        <f>_xlfn.XLOOKUP($A16,Employees[Emp ID],Employees[Monthly TDS],0)</f>
        <v/>
      </c>
      <c r="M16" s="35">
        <f>(J16+K16)+L16</f>
        <v/>
      </c>
      <c r="N16" s="35">
        <f>I16-M16</f>
        <v/>
      </c>
    </row>
    <row r="17">
      <c r="A17" s="36" t="inlineStr">
        <is>
          <t>Total</t>
        </is>
      </c>
      <c r="B17" s="37" t="n"/>
      <c r="C17" s="37" t="n"/>
      <c r="D17" s="37" t="n"/>
      <c r="E17" s="38">
        <f>SUM(E7:E16)</f>
        <v/>
      </c>
      <c r="F17" s="38">
        <f>SUM(F7:F16)</f>
        <v/>
      </c>
      <c r="G17" s="38">
        <f>SUM(G7:G16)</f>
        <v/>
      </c>
      <c r="H17" s="38">
        <f>SUM(H7:H16)</f>
        <v/>
      </c>
      <c r="I17" s="38">
        <f>SUM(I7:I16)</f>
        <v/>
      </c>
      <c r="J17" s="38">
        <f>SUM(J7:J16)</f>
        <v/>
      </c>
      <c r="K17" s="38">
        <f>SUM(K7:K16)</f>
        <v/>
      </c>
      <c r="L17" s="38">
        <f>SUM(L7:L16)</f>
        <v/>
      </c>
      <c r="M17" s="38">
        <f>SUM(M7:M16)</f>
        <v/>
      </c>
      <c r="N17" s="38">
        <f>SUM(N7:N16)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:I1"/>
    <mergeCell ref="A4:N4"/>
    <mergeCell ref="A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2" t="inlineStr">
        <is>
          <t>Attendance by month</t>
        </is>
      </c>
    </row>
    <row r="5" ht="30" customHeight="1">
      <c r="A5" s="18" t="inlineStr">
        <is>
          <t>Month</t>
        </is>
      </c>
      <c r="B5" s="18" t="inlineStr">
        <is>
          <t>Avg Attendance %</t>
        </is>
      </c>
      <c r="C5" s="18" t="inlineStr">
        <is>
          <t>LOP Days</t>
        </is>
      </c>
      <c r="D5" s="18" t="inlineStr">
        <is>
          <t>Paid Leave</t>
        </is>
      </c>
    </row>
    <row r="6">
      <c r="A6" s="39" t="n">
        <v>46204</v>
      </c>
      <c r="B6" s="29">
        <f>IFERROR(AVERAGEIFS(Attendance[Attendance %],Attendance[Month],$A6),0)</f>
        <v/>
      </c>
      <c r="C6" s="28">
        <f>SUMIFS(Attendance[LOP Days],Attendance[Month],$A6)</f>
        <v/>
      </c>
      <c r="D6" s="28">
        <f>SUMIFS(Attendance[Paid Leave],Attendance[Month],$A6)</f>
        <v/>
      </c>
    </row>
    <row r="7">
      <c r="A7" s="40">
        <f>EDATE(A6,1)</f>
        <v/>
      </c>
      <c r="B7" s="29">
        <f>IFERROR(AVERAGEIFS(Attendance[Attendance %],Attendance[Month],$A7),0)</f>
        <v/>
      </c>
      <c r="C7" s="28">
        <f>SUMIFS(Attendance[LOP Days],Attendance[Month],$A7)</f>
        <v/>
      </c>
      <c r="D7" s="28">
        <f>SUMIFS(Attendance[Paid Leave],Attendance[Month],$A7)</f>
        <v/>
      </c>
    </row>
    <row r="8">
      <c r="A8" s="40">
        <f>EDATE(A7,1)</f>
        <v/>
      </c>
      <c r="B8" s="29">
        <f>IFERROR(AVERAGEIFS(Attendance[Attendance %],Attendance[Month],$A8),0)</f>
        <v/>
      </c>
      <c r="C8" s="28">
        <f>SUMIFS(Attendance[LOP Days],Attendance[Month],$A8)</f>
        <v/>
      </c>
      <c r="D8" s="28">
        <f>SUMIFS(Attendance[Paid Leave],Attendance[Month],$A8)</f>
        <v/>
      </c>
    </row>
    <row r="9">
      <c r="A9" s="36" t="inlineStr">
        <is>
          <t>Total</t>
        </is>
      </c>
      <c r="B9" s="41">
        <f>IFERROR(AVERAGE(Attendance[Attendance %]),0)</f>
        <v/>
      </c>
      <c r="C9" s="42">
        <f>SUM(Attendance[LOP Days])</f>
        <v/>
      </c>
      <c r="D9" s="42">
        <f>SUM(Attendance[Paid Leave])</f>
        <v/>
      </c>
    </row>
    <row r="12">
      <c r="A12" s="32" t="inlineStr">
        <is>
          <t>Headcount by department</t>
        </is>
      </c>
    </row>
    <row r="13" ht="30" customHeight="1">
      <c r="A13" s="18" t="inlineStr">
        <is>
          <t>Department</t>
        </is>
      </c>
      <c r="B13" s="18" t="inlineStr">
        <is>
          <t>Employees</t>
        </is>
      </c>
      <c r="C13" s="18" t="inlineStr">
        <is>
          <t>Basic (monthly)</t>
        </is>
      </c>
    </row>
    <row r="14">
      <c r="A14" s="34">
        <f>Lists!$B$5</f>
        <v/>
      </c>
      <c r="B14" s="28">
        <f>COUNTIFS(Employees[Department],$A14)</f>
        <v/>
      </c>
      <c r="C14" s="35">
        <f>SUMIFS(Employees[Basic],Employees[Department],$A14)</f>
        <v/>
      </c>
    </row>
    <row r="15">
      <c r="A15" s="34">
        <f>Lists!$B$6</f>
        <v/>
      </c>
      <c r="B15" s="28">
        <f>COUNTIFS(Employees[Department],$A15)</f>
        <v/>
      </c>
      <c r="C15" s="35">
        <f>SUMIFS(Employees[Basic],Employees[Department],$A15)</f>
        <v/>
      </c>
    </row>
    <row r="16">
      <c r="A16" s="34">
        <f>Lists!$B$7</f>
        <v/>
      </c>
      <c r="B16" s="28">
        <f>COUNTIFS(Employees[Department],$A16)</f>
        <v/>
      </c>
      <c r="C16" s="35">
        <f>SUMIFS(Employees[Basic],Employees[Department],$A16)</f>
        <v/>
      </c>
    </row>
    <row r="17">
      <c r="A17" s="34">
        <f>Lists!$B$8</f>
        <v/>
      </c>
      <c r="B17" s="28">
        <f>COUNTIFS(Employees[Department],$A17)</f>
        <v/>
      </c>
      <c r="C17" s="35">
        <f>SUMIFS(Employees[Basic],Employees[Department],$A17)</f>
        <v/>
      </c>
    </row>
    <row r="18">
      <c r="A18" s="34">
        <f>Lists!$B$9</f>
        <v/>
      </c>
      <c r="B18" s="28">
        <f>COUNTIFS(Employees[Department],$A18)</f>
        <v/>
      </c>
      <c r="C18" s="35">
        <f>SUMIFS(Employees[Basic],Employees[Department],$A18)</f>
        <v/>
      </c>
    </row>
    <row r="19">
      <c r="A19" s="36" t="inlineStr">
        <is>
          <t>Total</t>
        </is>
      </c>
      <c r="B19" s="42">
        <f>COUNTA(Employees[Emp ID])</f>
        <v/>
      </c>
      <c r="C19" s="38">
        <f>SUM(Employees[Basic])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1:I1"/>
    <mergeCell ref="A4:D4"/>
    <mergeCell ref="A2:I2"/>
    <mergeCell ref="A12:C1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1:D25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2" customWidth="1" min="3" max="3"/>
    <col width="40" customWidth="1" min="4" max="4"/>
  </cols>
  <sheetData>
    <row r="1" ht="32" customHeight="1">
      <c r="B1" s="16" t="inlineStr">
        <is>
          <t>Salary slip (sample)</t>
        </is>
      </c>
    </row>
    <row r="2" ht="30" customHeight="1">
      <c r="B2" s="17" t="inlineStr">
        <is>
          <t>Pick an Emp ID and press Ctrl + P to print. Rates are illustrative, not legal or tax advice. All numbers in this workbook are fictional teaching data, not real company figures.</t>
        </is>
      </c>
    </row>
    <row r="4">
      <c r="B4" s="43" t="inlineStr">
        <is>
          <t>Emp ID</t>
        </is>
      </c>
      <c r="C4" s="44" t="inlineStr">
        <is>
          <t>E104</t>
        </is>
      </c>
      <c r="D4" s="33" t="inlineStr">
        <is>
          <t>&lt;- pick from the drop-down</t>
        </is>
      </c>
    </row>
    <row r="6">
      <c r="B6" s="45" t="inlineStr">
        <is>
          <t>Employee</t>
        </is>
      </c>
    </row>
    <row r="7">
      <c r="B7" s="46" t="inlineStr">
        <is>
          <t>Name</t>
        </is>
      </c>
      <c r="C7" s="27">
        <f>_xlfn.XLOOKUP($C$4,Employees[Emp ID],Employees[Name],"")</f>
        <v/>
      </c>
    </row>
    <row r="8">
      <c r="B8" s="46" t="inlineStr">
        <is>
          <t>Department</t>
        </is>
      </c>
      <c r="C8" s="27">
        <f>_xlfn.XLOOKUP($C$4,Employees[Emp ID],Employees[Department],"")</f>
        <v/>
      </c>
    </row>
    <row r="9">
      <c r="B9" s="46" t="inlineStr">
        <is>
          <t>City</t>
        </is>
      </c>
      <c r="C9" s="27">
        <f>_xlfn.XLOOKUP($C$4,Employees[Emp ID],Employees[City],"")</f>
        <v/>
      </c>
    </row>
    <row r="10">
      <c r="B10" s="46" t="inlineStr">
        <is>
          <t>Bank A/c</t>
        </is>
      </c>
      <c r="C10" s="27">
        <f>_xlfn.XLOOKUP($C$4,Employees[Emp ID],Employees[Bank A/c],"")</f>
        <v/>
      </c>
    </row>
    <row r="11">
      <c r="B11" s="46" t="inlineStr">
        <is>
          <t>Pay month</t>
        </is>
      </c>
      <c r="C11" s="47">
        <f>PayMonth</f>
        <v/>
      </c>
    </row>
    <row r="12">
      <c r="B12" s="46" t="inlineStr">
        <is>
          <t>Working Days</t>
        </is>
      </c>
      <c r="C12" s="28">
        <f>_xlfn.XLOOKUP($C$4,Payroll!$A$7:$A$16,Payroll!$C$7:$C$16,"")</f>
        <v/>
      </c>
    </row>
    <row r="13">
      <c r="B13" s="46" t="inlineStr">
        <is>
          <t>Payable Days</t>
        </is>
      </c>
      <c r="C13" s="28">
        <f>_xlfn.XLOOKUP($C$4,Payroll!$A$7:$A$16,Payroll!$D$7:$D$16,"")</f>
        <v/>
      </c>
    </row>
    <row r="14">
      <c r="B14" s="45" t="inlineStr">
        <is>
          <t>Earnings</t>
        </is>
      </c>
    </row>
    <row r="15">
      <c r="B15" s="46" t="inlineStr">
        <is>
          <t>Basic (full month)</t>
        </is>
      </c>
      <c r="C15" s="35">
        <f>_xlfn.XLOOKUP($C$4,Payroll!$A$7:$A$16,Payroll!$E$7:$E$16,"")</f>
        <v/>
      </c>
    </row>
    <row r="16">
      <c r="B16" s="46" t="inlineStr">
        <is>
          <t>HRA</t>
        </is>
      </c>
      <c r="C16" s="35">
        <f>_xlfn.XLOOKUP($C$4,Payroll!$A$7:$A$16,Payroll!$F$7:$F$16,"")</f>
        <v/>
      </c>
    </row>
    <row r="17">
      <c r="B17" s="46" t="inlineStr">
        <is>
          <t>Special Allowance</t>
        </is>
      </c>
      <c r="C17" s="35">
        <f>_xlfn.XLOOKUP($C$4,Payroll!$A$7:$A$16,Payroll!$G$7:$G$16,"")</f>
        <v/>
      </c>
    </row>
    <row r="18">
      <c r="B18" s="48" t="inlineStr">
        <is>
          <t>Earned Gross</t>
        </is>
      </c>
      <c r="C18" s="49">
        <f>_xlfn.XLOOKUP($C$4,Payroll!$A$7:$A$16,Payroll!$I$7:$I$16,"")</f>
        <v/>
      </c>
    </row>
    <row r="19">
      <c r="B19" s="45" t="inlineStr">
        <is>
          <t>Deductions</t>
        </is>
      </c>
    </row>
    <row r="20">
      <c r="B20" s="46" t="inlineStr">
        <is>
          <t>PF</t>
        </is>
      </c>
      <c r="C20" s="35">
        <f>_xlfn.XLOOKUP($C$4,Payroll!$A$7:$A$16,Payroll!$J$7:$J$16,"")</f>
        <v/>
      </c>
    </row>
    <row r="21">
      <c r="B21" s="46" t="inlineStr">
        <is>
          <t>Prof. Tax</t>
        </is>
      </c>
      <c r="C21" s="35">
        <f>_xlfn.XLOOKUP($C$4,Payroll!$A$7:$A$16,Payroll!$K$7:$K$16,"")</f>
        <v/>
      </c>
    </row>
    <row r="22">
      <c r="B22" s="46" t="inlineStr">
        <is>
          <t>TDS</t>
        </is>
      </c>
      <c r="C22" s="35">
        <f>_xlfn.XLOOKUP($C$4,Payroll!$A$7:$A$16,Payroll!$L$7:$L$16,"")</f>
        <v/>
      </c>
    </row>
    <row r="23">
      <c r="B23" s="48" t="inlineStr">
        <is>
          <t>Total Deductions</t>
        </is>
      </c>
      <c r="C23" s="49">
        <f>_xlfn.XLOOKUP($C$4,Payroll!$A$7:$A$16,Payroll!$M$7:$M$16,"")</f>
        <v/>
      </c>
    </row>
    <row r="24">
      <c r="B24" s="45" t="inlineStr">
        <is>
          <t>Net pay</t>
        </is>
      </c>
    </row>
    <row r="25">
      <c r="B25" s="48" t="inlineStr">
        <is>
          <t>Net pay (take home)</t>
        </is>
      </c>
      <c r="C25" s="49">
        <f>_xlfn.XLOOKUP($C$4,Payroll!$A$7:$A$16,Payroll!$N$7:$N$16,"")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19:D19"/>
    <mergeCell ref="B14:D14"/>
    <mergeCell ref="B1:D1"/>
    <mergeCell ref="B6:D6"/>
    <mergeCell ref="B24:D24"/>
    <mergeCell ref="B2:D2"/>
  </mergeCells>
  <dataValidations count="1">
    <dataValidation sqref="C4" showDropDown="0" showInputMessage="0" showErrorMessage="1" allowBlank="0" error="Pick a value from the list." type="list">
      <formula1>=INDIRECT("Employees[Emp ID]")</formula1>
    </dataValidation>
  </dataValidations>
  <pageMargins left="0.75" right="0.75" top="1" bottom="1" header="0.5" footer="0.5"/>
  <pageSetup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34" customWidth="1" min="4" max="4"/>
    <col width="16" customWidth="1" min="5" max="5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50" t="inlineStr">
        <is>
          <t>City</t>
        </is>
      </c>
      <c r="B4" s="50" t="inlineStr">
        <is>
          <t>Department</t>
        </is>
      </c>
      <c r="D4" s="51" t="inlineStr">
        <is>
          <t>Setting</t>
        </is>
      </c>
      <c r="E4" s="51" t="inlineStr">
        <is>
          <t>Value</t>
        </is>
      </c>
    </row>
    <row r="5">
      <c r="A5" s="19" t="inlineStr">
        <is>
          <t>Pune</t>
        </is>
      </c>
      <c r="B5" s="19" t="inlineStr">
        <is>
          <t>Training</t>
        </is>
      </c>
      <c r="D5" s="52" t="inlineStr">
        <is>
          <t>Payroll month (first day of month)</t>
        </is>
      </c>
      <c r="E5" s="53" t="n">
        <v>46266</v>
      </c>
    </row>
    <row r="6">
      <c r="A6" s="19" t="inlineStr">
        <is>
          <t>Solapur</t>
        </is>
      </c>
      <c r="B6" s="19" t="inlineStr">
        <is>
          <t>Sales</t>
        </is>
      </c>
      <c r="D6" s="52" t="inlineStr">
        <is>
          <t>HRA % of basic (illustrative)</t>
        </is>
      </c>
      <c r="E6" s="54" t="n">
        <v>0.4</v>
      </c>
    </row>
    <row r="7">
      <c r="A7" s="19" t="inlineStr">
        <is>
          <t>Nashik</t>
        </is>
      </c>
      <c r="B7" s="19" t="inlineStr">
        <is>
          <t>Operations</t>
        </is>
      </c>
      <c r="D7" s="52" t="inlineStr">
        <is>
          <t>Employee PF % of basic (illustrative)</t>
        </is>
      </c>
      <c r="E7" s="54" t="n">
        <v>0.12</v>
      </c>
    </row>
    <row r="8">
      <c r="A8" s="19" t="inlineStr">
        <is>
          <t>Sambhaji Nagar</t>
        </is>
      </c>
      <c r="B8" s="19" t="inlineStr">
        <is>
          <t>Accounts</t>
        </is>
      </c>
      <c r="D8" s="52" t="inlineStr">
        <is>
          <t>PF cap per month (illustrative)</t>
        </is>
      </c>
      <c r="E8" s="55" t="n">
        <v>1800</v>
      </c>
    </row>
    <row r="9">
      <c r="A9" s="19" t="inlineStr">
        <is>
          <t>Kolhapur</t>
        </is>
      </c>
      <c r="B9" s="19" t="inlineStr">
        <is>
          <t>Support</t>
        </is>
      </c>
      <c r="D9" s="52" t="inlineStr">
        <is>
          <t>Professional tax applies above (illustrative)</t>
        </is>
      </c>
      <c r="E9" s="55" t="n">
        <v>10000</v>
      </c>
    </row>
    <row r="10">
      <c r="A10" s="19" t="inlineStr">
        <is>
          <t>Nagpur</t>
        </is>
      </c>
      <c r="B10" s="22" t="n"/>
      <c r="D10" s="52" t="inlineStr">
        <is>
          <t>Professional tax per month (illustrative)</t>
        </is>
      </c>
      <c r="E10" s="55" t="n">
        <v>200</v>
      </c>
    </row>
    <row r="11">
      <c r="A11" s="22" t="n"/>
      <c r="B11" s="22" t="n"/>
    </row>
    <row r="12">
      <c r="A12" s="22" t="n"/>
      <c r="B12" s="22" t="n"/>
    </row>
    <row r="13">
      <c r="A13" s="22" t="n"/>
      <c r="B13" s="22" t="n"/>
    </row>
    <row r="14">
      <c r="A14" s="22" t="n"/>
      <c r="B14" s="22" t="n"/>
    </row>
    <row r="15">
      <c r="A15" s="22" t="n"/>
      <c r="B15" s="22" t="n"/>
    </row>
    <row r="16">
      <c r="A16" s="22" t="n"/>
      <c r="B16" s="22" t="n"/>
    </row>
    <row r="17">
      <c r="A17" s="22" t="n"/>
      <c r="B17" s="22" t="n"/>
    </row>
    <row r="18">
      <c r="A18" s="22" t="n"/>
      <c r="B18" s="22" t="n"/>
    </row>
    <row r="19">
      <c r="A19" s="22" t="n"/>
      <c r="B19" s="22" t="n"/>
    </row>
    <row r="20">
      <c r="A20" s="22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HR Excel Template (Attendance, Payroll and Salary Slip)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2026-10-06T16:24:22Z</dcterms:created>
  <dcterms:modified xmlns:dcterms="http://purl.org/dc/terms/" xmlns:xsi="http://www.w3.org/2001/XMLSchema-instance" xsi:type="dcterms:W3CDTF">2026-10-06T16:24:22Z</dcterms:modified>
</cp:coreProperties>
</file>