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Orders" sheetId="3" state="visible" r:id="rId3"/>
    <sheet xmlns:r="http://schemas.openxmlformats.org/officeDocument/2006/relationships" name="Customers" sheetId="4" state="visible" r:id="rId4"/>
    <sheet xmlns:r="http://schemas.openxmlformats.org/officeDocument/2006/relationships" name="Channels" sheetId="5" state="visible" r:id="rId5"/>
    <sheet xmlns:r="http://schemas.openxmlformats.org/officeDocument/2006/relationships" name="Calculations" sheetId="6" state="visible" r:id="rId6"/>
    <sheet xmlns:r="http://schemas.openxmlformats.org/officeDocument/2006/relationships" name="Lists" sheetId="7" state="visible" r:id="rId7"/>
  </sheets>
  <definedNames>
    <definedName name="AsOfDate">Lists!$E$5</definedName>
    <definedName name="GrossMargin">Lists!$E$6</definedName>
    <definedName name="ChurnDays">Lists!$E$7</definedName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-mmm-yyyy"/>
    <numFmt numFmtId="166" formatCode="0.0%"/>
    <numFmt numFmtId="167" formatCode="[&gt;=10000000]&quot;₹&quot;##\,##\,##\,##0;[&gt;=100000]&quot;₹&quot;##\,##\,##0;&quot;₹&quot;##,##0"/>
    <numFmt numFmtId="168" formatCode="0.0"/>
    <numFmt numFmtId="169" formatCode="mmm-yyyy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i val="1"/>
      <color rgb="005C4A1F"/>
      <sz val="9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1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2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7" fontId="12" fillId="3" borderId="2" applyAlignment="1" pivotButton="0" quotePrefix="0" xfId="0">
      <alignment horizontal="center" vertical="center" wrapText="1"/>
    </xf>
    <xf numFmtId="166" fontId="12" fillId="3" borderId="2" applyAlignment="1" pivotButton="0" quotePrefix="0" xfId="0">
      <alignment horizontal="center" vertical="center" wrapText="1"/>
    </xf>
    <xf numFmtId="168" fontId="12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167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167" fontId="0" fillId="0" borderId="0" applyProtection="1" pivotButton="0" quotePrefix="0" xfId="0">
      <protection locked="0" hidden="0"/>
    </xf>
    <xf numFmtId="165" fontId="5" fillId="6" borderId="1" pivotButton="0" quotePrefix="0" xfId="0"/>
    <xf numFmtId="3" fontId="5" fillId="6" borderId="1" pivotButton="0" quotePrefix="0" xfId="0"/>
    <xf numFmtId="167" fontId="5" fillId="6" borderId="1" pivotButton="0" quotePrefix="0" xfId="0"/>
    <xf numFmtId="0" fontId="5" fillId="6" borderId="1" pivotButton="0" quotePrefix="0" xfId="0"/>
    <xf numFmtId="0" fontId="9" fillId="0" borderId="0" pivotButton="0" quotePrefix="0" xfId="0"/>
    <xf numFmtId="0" fontId="4" fillId="7" borderId="1" pivotButton="0" quotePrefix="0" xfId="0"/>
    <xf numFmtId="2" fontId="5" fillId="6" borderId="1" pivotButton="0" quotePrefix="0" xfId="0"/>
    <xf numFmtId="166" fontId="5" fillId="6" borderId="1" pivotButton="0" quotePrefix="0" xfId="0"/>
    <xf numFmtId="168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7" fontId="4" fillId="3" borderId="1" pivotButton="0" quotePrefix="0" xfId="0"/>
    <xf numFmtId="2" fontId="4" fillId="3" borderId="1" pivotButton="0" quotePrefix="0" xfId="0"/>
    <xf numFmtId="166" fontId="4" fillId="3" borderId="1" pivotButton="0" quotePrefix="0" xfId="0"/>
    <xf numFmtId="168" fontId="4" fillId="3" borderId="1" pivotButton="0" quotePrefix="0" xfId="0"/>
    <xf numFmtId="0" fontId="10" fillId="0" borderId="0" pivotButton="0" quotePrefix="0" xfId="0"/>
    <xf numFmtId="169" fontId="4" fillId="5" borderId="1" applyProtection="1" pivotButton="0" quotePrefix="0" xfId="0">
      <protection locked="0" hidden="0"/>
    </xf>
    <xf numFmtId="169" fontId="4" fillId="7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165" fontId="0" fillId="5" borderId="1" applyProtection="1" pivotButton="0" quotePrefix="0" xfId="0">
      <protection locked="0" hidden="0"/>
    </xf>
    <xf numFmtId="166" fontId="0" fillId="5" borderId="1" applyProtection="1" pivotButton="0" quotePrefix="0" xfId="0">
      <protection locked="0" hidden="0"/>
    </xf>
    <xf numFmtId="3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LTV vs CAC by channel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'Calculations'!J5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'Calculations'!$A$6:$A$9</f>
            </numRef>
          </cat>
          <val>
            <numRef>
              <f>'Calculations'!$J$6:$J$9</f>
            </numRef>
          </val>
        </ser>
        <ser>
          <idx val="1"/>
          <order val="1"/>
          <tx>
            <strRef>
              <f>'Calculations'!K5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'Calculations'!$A$6:$A$9</f>
            </numRef>
          </cat>
          <val>
            <numRef>
              <f>'Calculations'!$K$6:$K$9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LTV to CAC ratio by channel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'Calculations'!L5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'Calculations'!$A$6:$A$9</f>
            </numRef>
          </cat>
          <val>
            <numRef>
              <f>'Calculations'!$L$6:$L$9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.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'Calculations'!C22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marker>
          <cat>
            <numRef>
              <f>'Calculations'!$A$23:$A$34</f>
            </numRef>
          </cat>
          <val>
            <numRef>
              <f>'Calculations'!$C$23:$C$34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Customers by channel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'Calculations'!B5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'Calculations'!$A$6:$A$9</f>
            </numRef>
          </cat>
          <val>
            <numRef>
              <f>'Calculations'!$B$6:$B$9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rders" displayName="Orders" ref="A4:D277" headerRowCount="1">
  <autoFilter ref="A4:D277"/>
  <tableColumns count="4">
    <tableColumn id="1" name="Column1"/>
    <tableColumn id="2" name="Column2"/>
    <tableColumn id="3" name="Column3"/>
    <tableColumn id="4" name="Column4"/>
  </tableColumns>
  <tableStyleInfo name="TableStyleLight9" showRowStripes="1"/>
</table>
</file>

<file path=xl/tables/table2.xml><?xml version="1.0" encoding="utf-8"?>
<table xmlns="http://schemas.openxmlformats.org/spreadsheetml/2006/main" id="2" name="Customers" displayName="Customers" ref="A4:K84" headerRowCount="1">
  <autoFilter ref="A4:K84"/>
  <tableColumns count="11">
    <tableColumn id="1" name="Column1"/>
    <tableColumn id="2" name="Column2"/>
    <tableColumn id="3" name="Column3"/>
    <tableColumn id="4" name="Column4">
      <calculatedColumnFormula>_xlfn.MINIFS(Orders[Order Date],Orders[Customer ID],Customers[[#This Row],[Customer ID]])</calculatedColumnFormula>
    </tableColumn>
    <tableColumn id="5" name="Column5">
      <calculatedColumnFormula>_xlfn.MAXIFS(Orders[Order Date],Orders[Customer ID],Customers[[#This Row],[Customer ID]])</calculatedColumnFormula>
    </tableColumn>
    <tableColumn id="6" name="Column6">
      <calculatedColumnFormula>COUNTIFS(Orders[Customer ID],Customers[[#This Row],[Customer ID]])</calculatedColumnFormula>
    </tableColumn>
    <tableColumn id="7" name="Column7">
      <calculatedColumnFormula>SUMIFS(Orders[Amount],Orders[Customer ID],Customers[[#This Row],[Customer ID]])</calculatedColumnFormula>
    </tableColumn>
    <tableColumn id="8" name="Column8">
      <calculatedColumnFormula>Customers[[#This Row],[Revenue]]*GrossMargin</calculatedColumnFormula>
    </tableColumn>
    <tableColumn id="9" name="Column9">
      <calculatedColumnFormula>IF(AsOfDate-Customers[[#This Row],[Last Order]]&gt;ChurnDays,"Churned","Active")</calculatedColumnFormula>
    </tableColumn>
    <tableColumn id="10" name="Column10">
      <calculatedColumnFormula>IF(Customers[[#This Row],[Status]]="Churned",Customers[[#This Row],[Last Order]],AsOfDate)</calculatedColumnFormula>
    </tableColumn>
    <tableColumn id="11" name="Column11">
      <calculatedColumnFormula>MAX(1,(YEAR(Customers[[#This Row],[End Date]])-YEAR(Customers[[#This Row],[First Order]]))*12+MONTH(Customers[[#This Row],[End Date]])-MONTH(Customers[[#This Row],[First Order]]))</calculatedColumnFormula>
    </tableColumn>
  </tableColumns>
  <tableStyleInfo name="TableStyleLight9" showRowStripes="1"/>
</table>
</file>

<file path=xl/tables/table3.xml><?xml version="1.0" encoding="utf-8"?>
<table xmlns="http://schemas.openxmlformats.org/spreadsheetml/2006/main" id="3" name="Channels" displayName="Channels" ref="A4:D8" headerRowCount="1">
  <autoFilter ref="A4:D8"/>
  <tableColumns count="4">
    <tableColumn id="1" name="Column1"/>
    <tableColumn id="2" name="Column2"/>
    <tableColumn id="3" name="Column3">
      <calculatedColumnFormula>COUNTIFS(Customers[Channel],Channels[[#This Row],[Channel]])</calculatedColumnFormula>
    </tableColumn>
    <tableColumn id="4" name="Column4">
      <calculatedColumnFormula>IFERROR(Channels[[#This Row],[Marketing Spend]]/Channels[[#This Row],[New Customers]],0)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Customer Lifetime Value (LTV) Excel Template with CAC</t>
        </is>
      </c>
    </row>
    <row r="2">
      <c r="B2" s="2" t="inlineStr">
        <is>
          <t>All numbers in this workbook are fictional teaching data, not real company figures.</t>
        </is>
      </c>
    </row>
    <row r="3"/>
    <row r="4">
      <c r="B4" s="3" t="inlineStr">
        <is>
          <t>What this template is for</t>
        </is>
      </c>
    </row>
    <row r="5" ht="45" customHeight="1">
      <c r="B5" s="4" t="inlineStr">
        <is>
          <t>Purpose</t>
        </is>
      </c>
      <c r="C5" s="5" t="inlineStr">
        <is>
          <t>Work out customer lifetime value from your own orders: average order value, how often customers buy, how fast they churn and the gross margin. Compare LTV with the cost of getting a customer (CAC) for each marketing channel, so you know where the next rupee of marketing should go.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7"/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Orders</t>
        </is>
      </c>
      <c r="C10" s="5" t="inlineStr">
        <is>
          <t>Input table Orders: Order ID, Order Date, Customer ID, Amount.</t>
        </is>
      </c>
    </row>
    <row r="11" ht="30" customHeight="1">
      <c r="B11" s="4" t="inlineStr">
        <is>
          <t>Customers</t>
        </is>
      </c>
      <c r="C11" s="5" t="inlineStr">
        <is>
          <t>Input table Customers: Customer ID, City, Channel. First and last order, orders, revenue, gross profit, status and active months are formulas.</t>
        </is>
      </c>
    </row>
    <row r="12" ht="18" customHeight="1">
      <c r="B12" s="4" t="inlineStr">
        <is>
          <t>Channels</t>
        </is>
      </c>
      <c r="C12" s="5" t="inlineStr">
        <is>
          <t>Input table Channels: marketing spend per channel. New customers and CAC are formulas.</t>
        </is>
      </c>
    </row>
    <row r="13" ht="18" customHeight="1">
      <c r="B13" s="4" t="inlineStr">
        <is>
          <t>Calculations</t>
        </is>
      </c>
      <c r="C13" s="5" t="inlineStr">
        <is>
          <t>LTV by channel (with LTV to CAC), active vs churned, revenue by month.</t>
        </is>
      </c>
    </row>
    <row r="14" ht="18" customHeight="1">
      <c r="B14" s="4" t="inlineStr">
        <is>
          <t>Lists</t>
        </is>
      </c>
      <c r="C14" s="5" t="inlineStr">
        <is>
          <t>City and Channel lists; settings AsOfDate, GrossMargin and ChurnDays.</t>
        </is>
      </c>
    </row>
    <row r="15"/>
    <row r="16">
      <c r="B16" s="3" t="inlineStr">
        <is>
          <t>How to fill it (step by step)</t>
        </is>
      </c>
    </row>
    <row r="17" ht="18" customHeight="1">
      <c r="B17" s="4" t="inlineStr">
        <is>
          <t>Step 1</t>
        </is>
      </c>
      <c r="C17" s="5" t="inlineStr">
        <is>
          <t>Open Orders. Paste one row per order: Order ID, Order Date, Customer ID and Amount.</t>
        </is>
      </c>
    </row>
    <row r="18" ht="18" customHeight="1">
      <c r="B18" s="4" t="inlineStr">
        <is>
          <t>Step 2</t>
        </is>
      </c>
      <c r="C18" s="5" t="inlineStr">
        <is>
          <t>Open Customers. Type each Customer ID once and pick City and the Channel that brought the customer.</t>
        </is>
      </c>
    </row>
    <row r="19" ht="18" customHeight="1">
      <c r="B19" s="4" t="inlineStr">
        <is>
          <t>Step 3</t>
        </is>
      </c>
      <c r="C19" s="5" t="inlineStr">
        <is>
          <t>Open Channels. Type the marketing spend of each channel for the same period.</t>
        </is>
      </c>
    </row>
    <row r="20" ht="30" customHeight="1">
      <c r="B20" s="4" t="inlineStr">
        <is>
          <t>Step 4</t>
        </is>
      </c>
      <c r="C20" s="5" t="inlineStr">
        <is>
          <t>On Lists, set AsOfDate, your gross margin % and after how many days without an order a customer counts as churned.</t>
        </is>
      </c>
    </row>
    <row r="21" ht="18" customHeight="1">
      <c r="B21" s="4" t="inlineStr">
        <is>
          <t>Step 5</t>
        </is>
      </c>
      <c r="C21" s="5" t="inlineStr">
        <is>
          <t>Open Calculations to read LTV, CAC and LTV to CAC per channel.</t>
        </is>
      </c>
    </row>
    <row r="22" ht="18" customHeight="1">
      <c r="B22" s="4" t="inlineStr">
        <is>
          <t>Step 6</t>
        </is>
      </c>
      <c r="C22" s="5" t="inlineStr">
        <is>
          <t>Open Dashboard to compare channels.</t>
        </is>
      </c>
    </row>
    <row r="23"/>
    <row r="24">
      <c r="B24" s="3" t="inlineStr">
        <is>
          <t>Start fresh with your own data</t>
        </is>
      </c>
    </row>
    <row r="25" ht="30" customHeight="1">
      <c r="B25" s="4" t="inlineStr">
        <is>
          <t>Step 1</t>
        </is>
      </c>
      <c r="C25" s="5" t="inlineStr">
        <is>
          <t>Go to the first input sheet. Click the second sample row, then press Ctrl + Shift + Down Arrow to select down to the last sample row.</t>
        </is>
      </c>
    </row>
    <row r="26" ht="30" customHeight="1">
      <c r="B26" s="4" t="inlineStr">
        <is>
          <t>Step 2</t>
        </is>
      </c>
      <c r="C26" s="5" t="inlineStr">
        <is>
          <t>Right-click the selection and choose Delete &gt; Table Rows. One sample row stays, so the table and its green formula columns stay alive.</t>
        </is>
      </c>
    </row>
    <row r="27" ht="18" customHeight="1">
      <c r="B27" s="4" t="inlineStr">
        <is>
          <t>Step 3</t>
        </is>
      </c>
      <c r="C27" s="5" t="inlineStr">
        <is>
          <t>Type your first real row over the one sample row that is left (yellow cells only).</t>
        </is>
      </c>
    </row>
    <row r="28" ht="30" customHeight="1">
      <c r="B28" s="4" t="inlineStr">
        <is>
          <t>Step 4</t>
        </is>
      </c>
      <c r="C28" s="5" t="inlineStr">
        <is>
          <t>Type your next rows directly under the table. The table grows by itself and the green formula columns fill down automatically.</t>
        </is>
      </c>
    </row>
    <row r="29" ht="30" customHeight="1">
      <c r="B29" s="4" t="inlineStr">
        <is>
          <t>Step 5</t>
        </is>
      </c>
      <c r="C29" s="5" t="inlineStr">
        <is>
          <t>Repeat for every input sheet, then change the lists on the Lists sheet (cities, products, names) to your own values. Drop-downs follow the Lists sheet.</t>
        </is>
      </c>
    </row>
    <row r="30" ht="18" customHeight="1">
      <c r="B30" s="4" t="inlineStr">
        <is>
          <t>Step 6</t>
        </is>
      </c>
      <c r="C30" s="5" t="inlineStr">
        <is>
          <t>Open Dashboard. Cards and charts read the tables, so they now show your data.</t>
        </is>
      </c>
    </row>
    <row r="31"/>
    <row r="32">
      <c r="B32" s="3" t="inlineStr">
        <is>
          <t>Colour key and protection</t>
        </is>
      </c>
    </row>
    <row r="33" ht="18" customHeight="1">
      <c r="B33" s="6" t="inlineStr">
        <is>
          <t>Yellow cells</t>
        </is>
      </c>
      <c r="C33" s="5" t="inlineStr">
        <is>
          <t>Inputs. Type here or pick from the drop-down.</t>
        </is>
      </c>
    </row>
    <row r="34" ht="18" customHeight="1">
      <c r="B34" s="7" t="inlineStr">
        <is>
          <t>Green cells</t>
        </is>
      </c>
      <c r="C34" s="5" t="inlineStr">
        <is>
          <t>Formulas. Do not type over them.</t>
        </is>
      </c>
    </row>
    <row r="35" ht="45" customHeight="1">
      <c r="B35" s="4" t="inlineStr">
        <is>
          <t>Protection</t>
        </is>
      </c>
      <c r="C35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6" ht="30" customHeight="1">
      <c r="B36" s="4" t="inlineStr">
        <is>
          <t>Note</t>
        </is>
      </c>
      <c r="C36" s="5" t="inlineStr">
        <is>
          <t>This is the simple LTV formula used by most small businesses. It assumes churn and buying habits stay the same in future; treat the result as an estimate, not a promise.</t>
        </is>
      </c>
    </row>
    <row r="37" ht="18" customHeight="1">
      <c r="B37" s="4" t="inlineStr">
        <is>
          <t>Guide</t>
        </is>
      </c>
      <c r="C37" s="5" t="inlineStr">
        <is>
          <t>Full guide with formulas: https://ravindrabagale.com/guides/excel-customer-ltv.html</t>
        </is>
      </c>
    </row>
  </sheetData>
  <mergeCells count="7">
    <mergeCell ref="B24:C24"/>
    <mergeCell ref="B2:C2"/>
    <mergeCell ref="B16:C16"/>
    <mergeCell ref="B32:C32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Raja Coffee Roasters: customer lifetime value and CAC (Oct 2025 - 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Customers</t>
        </is>
      </c>
      <c r="C4" s="11" t="n"/>
      <c r="D4" s="11" t="n"/>
      <c r="E4" s="10" t="inlineStr">
        <is>
          <t>Avg order value</t>
        </is>
      </c>
      <c r="F4" s="11" t="n"/>
      <c r="G4" s="11" t="n"/>
      <c r="H4" s="10" t="inlineStr">
        <is>
          <t>Monthly churn</t>
        </is>
      </c>
      <c r="I4" s="11" t="n"/>
      <c r="J4" s="11" t="n"/>
      <c r="K4" s="10" t="inlineStr">
        <is>
          <t>Customer LTV (gross profit)</t>
        </is>
      </c>
      <c r="L4" s="11" t="n"/>
      <c r="M4" s="11" t="n"/>
      <c r="N4" s="10" t="inlineStr">
        <is>
          <t>Blended CAC</t>
        </is>
      </c>
      <c r="O4" s="11" t="n"/>
      <c r="P4" s="11" t="n"/>
      <c r="Q4" s="10" t="inlineStr">
        <is>
          <t>LTV to CAC</t>
        </is>
      </c>
      <c r="R4" s="11" t="n"/>
      <c r="S4" s="11" t="n"/>
    </row>
    <row r="5" ht="24" customHeight="1">
      <c r="B5" s="12">
        <f>COUNTA(Customers[Customer ID])</f>
        <v/>
      </c>
      <c r="C5" s="13" t="n"/>
      <c r="D5" s="13" t="n"/>
      <c r="E5" s="14">
        <f>Calculations!$G$10</f>
        <v/>
      </c>
      <c r="F5" s="13" t="n"/>
      <c r="G5" s="13" t="n"/>
      <c r="H5" s="15">
        <f>Calculations!$I$10</f>
        <v/>
      </c>
      <c r="I5" s="13" t="n"/>
      <c r="J5" s="13" t="n"/>
      <c r="K5" s="14">
        <f>Calculations!$J$10</f>
        <v/>
      </c>
      <c r="L5" s="13" t="n"/>
      <c r="M5" s="13" t="n"/>
      <c r="N5" s="14">
        <f>Calculations!$K$10</f>
        <v/>
      </c>
      <c r="O5" s="13" t="n"/>
      <c r="P5" s="13" t="n"/>
      <c r="Q5" s="16">
        <f>Calculations!$L$10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6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2" customWidth="1" min="3" max="3"/>
    <col width="10" customWidth="1" min="4" max="4"/>
  </cols>
  <sheetData>
    <row r="1" ht="30" customHeight="1">
      <c r="A1" s="17" t="inlineStr">
        <is>
          <t>Orders (one row per order)</t>
        </is>
      </c>
    </row>
    <row r="2" ht="30" customHeight="1">
      <c r="A2" s="18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9" t="inlineStr">
        <is>
          <t>Order ID</t>
        </is>
      </c>
      <c r="B4" s="19" t="inlineStr">
        <is>
          <t>Order Date</t>
        </is>
      </c>
      <c r="C4" s="19" t="inlineStr">
        <is>
          <t>Customer ID</t>
        </is>
      </c>
      <c r="D4" s="19" t="inlineStr">
        <is>
          <t>Amount</t>
        </is>
      </c>
    </row>
    <row r="5">
      <c r="A5" s="20" t="inlineStr">
        <is>
          <t>KC-7001</t>
        </is>
      </c>
      <c r="B5" s="21" t="n">
        <v>45934</v>
      </c>
      <c r="C5" s="20" t="inlineStr">
        <is>
          <t>K-3034</t>
        </is>
      </c>
      <c r="D5" s="22" t="n">
        <v>300</v>
      </c>
    </row>
    <row r="6">
      <c r="A6" s="20" t="inlineStr">
        <is>
          <t>KC-7002</t>
        </is>
      </c>
      <c r="B6" s="21" t="n">
        <v>45937</v>
      </c>
      <c r="C6" s="20" t="inlineStr">
        <is>
          <t>K-3047</t>
        </is>
      </c>
      <c r="D6" s="22" t="n">
        <v>670</v>
      </c>
    </row>
    <row r="7">
      <c r="A7" s="20" t="inlineStr">
        <is>
          <t>KC-7003</t>
        </is>
      </c>
      <c r="B7" s="21" t="n">
        <v>45944</v>
      </c>
      <c r="C7" s="20" t="inlineStr">
        <is>
          <t>K-3043</t>
        </is>
      </c>
      <c r="D7" s="22" t="n">
        <v>540</v>
      </c>
    </row>
    <row r="8">
      <c r="A8" s="20" t="inlineStr">
        <is>
          <t>KC-7004</t>
        </is>
      </c>
      <c r="B8" s="21" t="n">
        <v>45952</v>
      </c>
      <c r="C8" s="20" t="inlineStr">
        <is>
          <t>K-3076</t>
        </is>
      </c>
      <c r="D8" s="22" t="n">
        <v>360</v>
      </c>
    </row>
    <row r="9">
      <c r="A9" s="20" t="inlineStr">
        <is>
          <t>KC-7005</t>
        </is>
      </c>
      <c r="B9" s="21" t="n">
        <v>45959</v>
      </c>
      <c r="C9" s="20" t="inlineStr">
        <is>
          <t>K-3022</t>
        </is>
      </c>
      <c r="D9" s="22" t="n">
        <v>520</v>
      </c>
    </row>
    <row r="10">
      <c r="A10" s="20" t="inlineStr">
        <is>
          <t>KC-7006</t>
        </is>
      </c>
      <c r="B10" s="21" t="n">
        <v>45961</v>
      </c>
      <c r="C10" s="20" t="inlineStr">
        <is>
          <t>K-3073</t>
        </is>
      </c>
      <c r="D10" s="22" t="n">
        <v>240</v>
      </c>
    </row>
    <row r="11">
      <c r="A11" s="20" t="inlineStr">
        <is>
          <t>KC-7007</t>
        </is>
      </c>
      <c r="B11" s="21" t="n">
        <v>45962</v>
      </c>
      <c r="C11" s="20" t="inlineStr">
        <is>
          <t>K-3004</t>
        </is>
      </c>
      <c r="D11" s="22" t="n">
        <v>550</v>
      </c>
    </row>
    <row r="12">
      <c r="A12" s="20" t="inlineStr">
        <is>
          <t>KC-7008</t>
        </is>
      </c>
      <c r="B12" s="21" t="n">
        <v>45963</v>
      </c>
      <c r="C12" s="20" t="inlineStr">
        <is>
          <t>K-3043</t>
        </is>
      </c>
      <c r="D12" s="22" t="n">
        <v>300</v>
      </c>
    </row>
    <row r="13">
      <c r="A13" s="20" t="inlineStr">
        <is>
          <t>KC-7009</t>
        </is>
      </c>
      <c r="B13" s="21" t="n">
        <v>45964</v>
      </c>
      <c r="C13" s="20" t="inlineStr">
        <is>
          <t>K-3047</t>
        </is>
      </c>
      <c r="D13" s="22" t="n">
        <v>610</v>
      </c>
    </row>
    <row r="14">
      <c r="A14" s="20" t="inlineStr">
        <is>
          <t>KC-7010</t>
        </is>
      </c>
      <c r="B14" s="21" t="n">
        <v>45970</v>
      </c>
      <c r="C14" s="20" t="inlineStr">
        <is>
          <t>K-3042</t>
        </is>
      </c>
      <c r="D14" s="22" t="n">
        <v>770</v>
      </c>
    </row>
    <row r="15">
      <c r="A15" s="20" t="inlineStr">
        <is>
          <t>KC-7011</t>
        </is>
      </c>
      <c r="B15" s="21" t="n">
        <v>45973</v>
      </c>
      <c r="C15" s="20" t="inlineStr">
        <is>
          <t>K-3019</t>
        </is>
      </c>
      <c r="D15" s="22" t="n">
        <v>330</v>
      </c>
    </row>
    <row r="16">
      <c r="A16" s="20" t="inlineStr">
        <is>
          <t>KC-7012</t>
        </is>
      </c>
      <c r="B16" s="21" t="n">
        <v>45973</v>
      </c>
      <c r="C16" s="20" t="inlineStr">
        <is>
          <t>K-3070</t>
        </is>
      </c>
      <c r="D16" s="22" t="n">
        <v>580</v>
      </c>
    </row>
    <row r="17">
      <c r="A17" s="20" t="inlineStr">
        <is>
          <t>KC-7013</t>
        </is>
      </c>
      <c r="B17" s="21" t="n">
        <v>45974</v>
      </c>
      <c r="C17" s="20" t="inlineStr">
        <is>
          <t>K-3076</t>
        </is>
      </c>
      <c r="D17" s="22" t="n">
        <v>460</v>
      </c>
    </row>
    <row r="18">
      <c r="A18" s="20" t="inlineStr">
        <is>
          <t>KC-7014</t>
        </is>
      </c>
      <c r="B18" s="21" t="n">
        <v>45978</v>
      </c>
      <c r="C18" s="20" t="inlineStr">
        <is>
          <t>K-3007</t>
        </is>
      </c>
      <c r="D18" s="22" t="n">
        <v>460</v>
      </c>
    </row>
    <row r="19">
      <c r="A19" s="20" t="inlineStr">
        <is>
          <t>KC-7015</t>
        </is>
      </c>
      <c r="B19" s="21" t="n">
        <v>45980</v>
      </c>
      <c r="C19" s="20" t="inlineStr">
        <is>
          <t>K-3008</t>
        </is>
      </c>
      <c r="D19" s="22" t="n">
        <v>480</v>
      </c>
    </row>
    <row r="20">
      <c r="A20" s="20" t="inlineStr">
        <is>
          <t>KC-7016</t>
        </is>
      </c>
      <c r="B20" s="21" t="n">
        <v>45980</v>
      </c>
      <c r="C20" s="20" t="inlineStr">
        <is>
          <t>K-3073</t>
        </is>
      </c>
      <c r="D20" s="22" t="n">
        <v>510</v>
      </c>
    </row>
    <row r="21">
      <c r="A21" s="20" t="inlineStr">
        <is>
          <t>KC-7017</t>
        </is>
      </c>
      <c r="B21" s="21" t="n">
        <v>45981</v>
      </c>
      <c r="C21" s="20" t="inlineStr">
        <is>
          <t>K-3012</t>
        </is>
      </c>
      <c r="D21" s="22" t="n">
        <v>630</v>
      </c>
    </row>
    <row r="22">
      <c r="A22" s="20" t="inlineStr">
        <is>
          <t>KC-7018</t>
        </is>
      </c>
      <c r="B22" s="21" t="n">
        <v>45986</v>
      </c>
      <c r="C22" s="20" t="inlineStr">
        <is>
          <t>K-3032</t>
        </is>
      </c>
      <c r="D22" s="22" t="n">
        <v>490</v>
      </c>
    </row>
    <row r="23">
      <c r="A23" s="20" t="inlineStr">
        <is>
          <t>KC-7019</t>
        </is>
      </c>
      <c r="B23" s="21" t="n">
        <v>45994</v>
      </c>
      <c r="C23" s="20" t="inlineStr">
        <is>
          <t>K-3023</t>
        </is>
      </c>
      <c r="D23" s="22" t="n">
        <v>270</v>
      </c>
    </row>
    <row r="24">
      <c r="A24" s="20" t="inlineStr">
        <is>
          <t>KC-7020</t>
        </is>
      </c>
      <c r="B24" s="21" t="n">
        <v>45997</v>
      </c>
      <c r="C24" s="20" t="inlineStr">
        <is>
          <t>K-3043</t>
        </is>
      </c>
      <c r="D24" s="22" t="n">
        <v>480</v>
      </c>
    </row>
    <row r="25">
      <c r="A25" s="20" t="inlineStr">
        <is>
          <t>KC-7021</t>
        </is>
      </c>
      <c r="B25" s="21" t="n">
        <v>45998</v>
      </c>
      <c r="C25" s="20" t="inlineStr">
        <is>
          <t>K-3046</t>
        </is>
      </c>
      <c r="D25" s="22" t="n">
        <v>750</v>
      </c>
    </row>
    <row r="26">
      <c r="A26" s="20" t="inlineStr">
        <is>
          <t>KC-7022</t>
        </is>
      </c>
      <c r="B26" s="21" t="n">
        <v>46005</v>
      </c>
      <c r="C26" s="20" t="inlineStr">
        <is>
          <t>K-3018</t>
        </is>
      </c>
      <c r="D26" s="22" t="n">
        <v>340</v>
      </c>
    </row>
    <row r="27">
      <c r="A27" s="20" t="inlineStr">
        <is>
          <t>KC-7023</t>
        </is>
      </c>
      <c r="B27" s="21" t="n">
        <v>46007</v>
      </c>
      <c r="C27" s="20" t="inlineStr">
        <is>
          <t>K-3056</t>
        </is>
      </c>
      <c r="D27" s="22" t="n">
        <v>390</v>
      </c>
    </row>
    <row r="28">
      <c r="A28" s="20" t="inlineStr">
        <is>
          <t>KC-7024</t>
        </is>
      </c>
      <c r="B28" s="21" t="n">
        <v>46010</v>
      </c>
      <c r="C28" s="20" t="inlineStr">
        <is>
          <t>K-3065</t>
        </is>
      </c>
      <c r="D28" s="22" t="n">
        <v>510</v>
      </c>
    </row>
    <row r="29">
      <c r="A29" s="20" t="inlineStr">
        <is>
          <t>KC-7025</t>
        </is>
      </c>
      <c r="B29" s="21" t="n">
        <v>46010</v>
      </c>
      <c r="C29" s="20" t="inlineStr">
        <is>
          <t>K-3068</t>
        </is>
      </c>
      <c r="D29" s="22" t="n">
        <v>310</v>
      </c>
    </row>
    <row r="30">
      <c r="A30" s="20" t="inlineStr">
        <is>
          <t>KC-7026</t>
        </is>
      </c>
      <c r="B30" s="21" t="n">
        <v>46011</v>
      </c>
      <c r="C30" s="20" t="inlineStr">
        <is>
          <t>K-3079</t>
        </is>
      </c>
      <c r="D30" s="22" t="n">
        <v>560</v>
      </c>
    </row>
    <row r="31">
      <c r="A31" s="20" t="inlineStr">
        <is>
          <t>KC-7027</t>
        </is>
      </c>
      <c r="B31" s="21" t="n">
        <v>46012</v>
      </c>
      <c r="C31" s="20" t="inlineStr">
        <is>
          <t>K-3012</t>
        </is>
      </c>
      <c r="D31" s="22" t="n">
        <v>320</v>
      </c>
    </row>
    <row r="32">
      <c r="A32" s="20" t="inlineStr">
        <is>
          <t>KC-7028</t>
        </is>
      </c>
      <c r="B32" s="21" t="n">
        <v>46012</v>
      </c>
      <c r="C32" s="20" t="inlineStr">
        <is>
          <t>K-3076</t>
        </is>
      </c>
      <c r="D32" s="22" t="n">
        <v>290</v>
      </c>
    </row>
    <row r="33">
      <c r="A33" s="20" t="inlineStr">
        <is>
          <t>KC-7029</t>
        </is>
      </c>
      <c r="B33" s="21" t="n">
        <v>46013</v>
      </c>
      <c r="C33" s="20" t="inlineStr">
        <is>
          <t>K-3070</t>
        </is>
      </c>
      <c r="D33" s="22" t="n">
        <v>420</v>
      </c>
    </row>
    <row r="34">
      <c r="A34" s="20" t="inlineStr">
        <is>
          <t>KC-7030</t>
        </is>
      </c>
      <c r="B34" s="21" t="n">
        <v>46017</v>
      </c>
      <c r="C34" s="20" t="inlineStr">
        <is>
          <t>K-3014</t>
        </is>
      </c>
      <c r="D34" s="22" t="n">
        <v>510</v>
      </c>
    </row>
    <row r="35">
      <c r="A35" s="20" t="inlineStr">
        <is>
          <t>KC-7031</t>
        </is>
      </c>
      <c r="B35" s="21" t="n">
        <v>46019</v>
      </c>
      <c r="C35" s="20" t="inlineStr">
        <is>
          <t>K-3008</t>
        </is>
      </c>
      <c r="D35" s="22" t="n">
        <v>480</v>
      </c>
    </row>
    <row r="36">
      <c r="A36" s="20" t="inlineStr">
        <is>
          <t>KC-7032</t>
        </is>
      </c>
      <c r="B36" s="21" t="n">
        <v>46021</v>
      </c>
      <c r="C36" s="20" t="inlineStr">
        <is>
          <t>K-3057</t>
        </is>
      </c>
      <c r="D36" s="22" t="n">
        <v>630</v>
      </c>
    </row>
    <row r="37">
      <c r="A37" s="20" t="inlineStr">
        <is>
          <t>KC-7033</t>
        </is>
      </c>
      <c r="B37" s="21" t="n">
        <v>46022</v>
      </c>
      <c r="C37" s="20" t="inlineStr">
        <is>
          <t>K-3047</t>
        </is>
      </c>
      <c r="D37" s="22" t="n">
        <v>650</v>
      </c>
    </row>
    <row r="38">
      <c r="A38" s="20" t="inlineStr">
        <is>
          <t>KC-7034</t>
        </is>
      </c>
      <c r="B38" s="21" t="n">
        <v>46022</v>
      </c>
      <c r="C38" s="20" t="inlineStr">
        <is>
          <t>K-3073</t>
        </is>
      </c>
      <c r="D38" s="22" t="n">
        <v>510</v>
      </c>
    </row>
    <row r="39">
      <c r="A39" s="20" t="inlineStr">
        <is>
          <t>KC-7035</t>
        </is>
      </c>
      <c r="B39" s="21" t="n">
        <v>46025</v>
      </c>
      <c r="C39" s="20" t="inlineStr">
        <is>
          <t>K-3065</t>
        </is>
      </c>
      <c r="D39" s="22" t="n">
        <v>450</v>
      </c>
    </row>
    <row r="40">
      <c r="A40" s="20" t="inlineStr">
        <is>
          <t>KC-7036</t>
        </is>
      </c>
      <c r="B40" s="21" t="n">
        <v>46026</v>
      </c>
      <c r="C40" s="20" t="inlineStr">
        <is>
          <t>K-3005</t>
        </is>
      </c>
      <c r="D40" s="22" t="n">
        <v>600</v>
      </c>
    </row>
    <row r="41">
      <c r="A41" s="20" t="inlineStr">
        <is>
          <t>KC-7037</t>
        </is>
      </c>
      <c r="B41" s="21" t="n">
        <v>46026</v>
      </c>
      <c r="C41" s="20" t="inlineStr">
        <is>
          <t>K-3049</t>
        </is>
      </c>
      <c r="D41" s="22" t="n">
        <v>810</v>
      </c>
    </row>
    <row r="42">
      <c r="A42" s="20" t="inlineStr">
        <is>
          <t>KC-7038</t>
        </is>
      </c>
      <c r="B42" s="21" t="n">
        <v>46027</v>
      </c>
      <c r="C42" s="20" t="inlineStr">
        <is>
          <t>K-3003</t>
        </is>
      </c>
      <c r="D42" s="22" t="n">
        <v>650</v>
      </c>
    </row>
    <row r="43">
      <c r="A43" s="20" t="inlineStr">
        <is>
          <t>KC-7039</t>
        </is>
      </c>
      <c r="B43" s="21" t="n">
        <v>46027</v>
      </c>
      <c r="C43" s="20" t="inlineStr">
        <is>
          <t>K-3057</t>
        </is>
      </c>
      <c r="D43" s="22" t="n">
        <v>640</v>
      </c>
    </row>
    <row r="44">
      <c r="A44" s="20" t="inlineStr">
        <is>
          <t>KC-7040</t>
        </is>
      </c>
      <c r="B44" s="21" t="n">
        <v>46028</v>
      </c>
      <c r="C44" s="20" t="inlineStr">
        <is>
          <t>K-3046</t>
        </is>
      </c>
      <c r="D44" s="22" t="n">
        <v>380</v>
      </c>
    </row>
    <row r="45">
      <c r="A45" s="20" t="inlineStr">
        <is>
          <t>KC-7041</t>
        </is>
      </c>
      <c r="B45" s="21" t="n">
        <v>46033</v>
      </c>
      <c r="C45" s="20" t="inlineStr">
        <is>
          <t>K-3068</t>
        </is>
      </c>
      <c r="D45" s="22" t="n">
        <v>550</v>
      </c>
    </row>
    <row r="46">
      <c r="A46" s="20" t="inlineStr">
        <is>
          <t>KC-7042</t>
        </is>
      </c>
      <c r="B46" s="21" t="n">
        <v>46033</v>
      </c>
      <c r="C46" s="20" t="inlineStr">
        <is>
          <t>K-3079</t>
        </is>
      </c>
      <c r="D46" s="22" t="n">
        <v>530</v>
      </c>
    </row>
    <row r="47">
      <c r="A47" s="20" t="inlineStr">
        <is>
          <t>KC-7043</t>
        </is>
      </c>
      <c r="B47" s="21" t="n">
        <v>46035</v>
      </c>
      <c r="C47" s="20" t="inlineStr">
        <is>
          <t>K-3056</t>
        </is>
      </c>
      <c r="D47" s="22" t="n">
        <v>460</v>
      </c>
    </row>
    <row r="48">
      <c r="A48" s="20" t="inlineStr">
        <is>
          <t>KC-7044</t>
        </is>
      </c>
      <c r="B48" s="21" t="n">
        <v>46037</v>
      </c>
      <c r="C48" s="20" t="inlineStr">
        <is>
          <t>K-3014</t>
        </is>
      </c>
      <c r="D48" s="22" t="n">
        <v>270</v>
      </c>
    </row>
    <row r="49">
      <c r="A49" s="20" t="inlineStr">
        <is>
          <t>KC-7045</t>
        </is>
      </c>
      <c r="B49" s="21" t="n">
        <v>46040</v>
      </c>
      <c r="C49" s="20" t="inlineStr">
        <is>
          <t>K-3034</t>
        </is>
      </c>
      <c r="D49" s="22" t="n">
        <v>600</v>
      </c>
    </row>
    <row r="50">
      <c r="A50" s="20" t="inlineStr">
        <is>
          <t>KC-7046</t>
        </is>
      </c>
      <c r="B50" s="21" t="n">
        <v>46041</v>
      </c>
      <c r="C50" s="20" t="inlineStr">
        <is>
          <t>K-3008</t>
        </is>
      </c>
      <c r="D50" s="22" t="n">
        <v>690</v>
      </c>
    </row>
    <row r="51">
      <c r="A51" s="20" t="inlineStr">
        <is>
          <t>KC-7047</t>
        </is>
      </c>
      <c r="B51" s="21" t="n">
        <v>46047</v>
      </c>
      <c r="C51" s="20" t="inlineStr">
        <is>
          <t>K-3043</t>
        </is>
      </c>
      <c r="D51" s="22" t="n">
        <v>370</v>
      </c>
    </row>
    <row r="52">
      <c r="A52" s="20" t="inlineStr">
        <is>
          <t>KC-7048</t>
        </is>
      </c>
      <c r="B52" s="21" t="n">
        <v>46047</v>
      </c>
      <c r="C52" s="20" t="inlineStr">
        <is>
          <t>K-3070</t>
        </is>
      </c>
      <c r="D52" s="22" t="n">
        <v>280</v>
      </c>
    </row>
    <row r="53">
      <c r="A53" s="20" t="inlineStr">
        <is>
          <t>KC-7049</t>
        </is>
      </c>
      <c r="B53" s="21" t="n">
        <v>46049</v>
      </c>
      <c r="C53" s="20" t="inlineStr">
        <is>
          <t>K-3076</t>
        </is>
      </c>
      <c r="D53" s="22" t="n">
        <v>530</v>
      </c>
    </row>
    <row r="54">
      <c r="A54" s="20" t="inlineStr">
        <is>
          <t>KC-7050</t>
        </is>
      </c>
      <c r="B54" s="21" t="n">
        <v>46052</v>
      </c>
      <c r="C54" s="20" t="inlineStr">
        <is>
          <t>K-3074</t>
        </is>
      </c>
      <c r="D54" s="22" t="n">
        <v>290</v>
      </c>
    </row>
    <row r="55">
      <c r="A55" s="20" t="inlineStr">
        <is>
          <t>KC-7051</t>
        </is>
      </c>
      <c r="B55" s="21" t="n">
        <v>46055</v>
      </c>
      <c r="C55" s="20" t="inlineStr">
        <is>
          <t>K-3043</t>
        </is>
      </c>
      <c r="D55" s="22" t="n">
        <v>410</v>
      </c>
    </row>
    <row r="56">
      <c r="A56" s="20" t="inlineStr">
        <is>
          <t>KC-7052</t>
        </is>
      </c>
      <c r="B56" s="21" t="n">
        <v>46056</v>
      </c>
      <c r="C56" s="20" t="inlineStr">
        <is>
          <t>K-3046</t>
        </is>
      </c>
      <c r="D56" s="22" t="n">
        <v>790</v>
      </c>
    </row>
    <row r="57">
      <c r="A57" s="20" t="inlineStr">
        <is>
          <t>KC-7053</t>
        </is>
      </c>
      <c r="B57" s="21" t="n">
        <v>46056</v>
      </c>
      <c r="C57" s="20" t="inlineStr">
        <is>
          <t>K-3058</t>
        </is>
      </c>
      <c r="D57" s="22" t="n">
        <v>740</v>
      </c>
    </row>
    <row r="58">
      <c r="A58" s="20" t="inlineStr">
        <is>
          <t>KC-7054</t>
        </is>
      </c>
      <c r="B58" s="21" t="n">
        <v>46056</v>
      </c>
      <c r="C58" s="20" t="inlineStr">
        <is>
          <t>K-3065</t>
        </is>
      </c>
      <c r="D58" s="22" t="n">
        <v>370</v>
      </c>
    </row>
    <row r="59">
      <c r="A59" s="20" t="inlineStr">
        <is>
          <t>KC-7055</t>
        </is>
      </c>
      <c r="B59" s="21" t="n">
        <v>46058</v>
      </c>
      <c r="C59" s="20" t="inlineStr">
        <is>
          <t>K-3023</t>
        </is>
      </c>
      <c r="D59" s="22" t="n">
        <v>690</v>
      </c>
    </row>
    <row r="60">
      <c r="A60" s="20" t="inlineStr">
        <is>
          <t>KC-7056</t>
        </is>
      </c>
      <c r="B60" s="21" t="n">
        <v>46058</v>
      </c>
      <c r="C60" s="20" t="inlineStr">
        <is>
          <t>K-3041</t>
        </is>
      </c>
      <c r="D60" s="22" t="n">
        <v>680</v>
      </c>
    </row>
    <row r="61">
      <c r="A61" s="20" t="inlineStr">
        <is>
          <t>KC-7057</t>
        </is>
      </c>
      <c r="B61" s="21" t="n">
        <v>46059</v>
      </c>
      <c r="C61" s="20" t="inlineStr">
        <is>
          <t>K-3014</t>
        </is>
      </c>
      <c r="D61" s="22" t="n">
        <v>390</v>
      </c>
    </row>
    <row r="62">
      <c r="A62" s="20" t="inlineStr">
        <is>
          <t>KC-7058</t>
        </is>
      </c>
      <c r="B62" s="21" t="n">
        <v>46059</v>
      </c>
      <c r="C62" s="20" t="inlineStr">
        <is>
          <t>K-3020</t>
        </is>
      </c>
      <c r="D62" s="22" t="n">
        <v>490</v>
      </c>
    </row>
    <row r="63">
      <c r="A63" s="20" t="inlineStr">
        <is>
          <t>KC-7059</t>
        </is>
      </c>
      <c r="B63" s="21" t="n">
        <v>46059</v>
      </c>
      <c r="C63" s="20" t="inlineStr">
        <is>
          <t>K-3038</t>
        </is>
      </c>
      <c r="D63" s="22" t="n">
        <v>700</v>
      </c>
    </row>
    <row r="64">
      <c r="A64" s="20" t="inlineStr">
        <is>
          <t>KC-7060</t>
        </is>
      </c>
      <c r="B64" s="21" t="n">
        <v>46060</v>
      </c>
      <c r="C64" s="20" t="inlineStr">
        <is>
          <t>K-3076</t>
        </is>
      </c>
      <c r="D64" s="22" t="n">
        <v>570</v>
      </c>
    </row>
    <row r="65">
      <c r="A65" s="20" t="inlineStr">
        <is>
          <t>KC-7061</t>
        </is>
      </c>
      <c r="B65" s="21" t="n">
        <v>46060</v>
      </c>
      <c r="C65" s="20" t="inlineStr">
        <is>
          <t>K-3079</t>
        </is>
      </c>
      <c r="D65" s="22" t="n">
        <v>380</v>
      </c>
    </row>
    <row r="66">
      <c r="A66" s="20" t="inlineStr">
        <is>
          <t>KC-7062</t>
        </is>
      </c>
      <c r="B66" s="21" t="n">
        <v>46064</v>
      </c>
      <c r="C66" s="20" t="inlineStr">
        <is>
          <t>K-3074</t>
        </is>
      </c>
      <c r="D66" s="22" t="n">
        <v>380</v>
      </c>
    </row>
    <row r="67">
      <c r="A67" s="20" t="inlineStr">
        <is>
          <t>KC-7063</t>
        </is>
      </c>
      <c r="B67" s="21" t="n">
        <v>46069</v>
      </c>
      <c r="C67" s="20" t="inlineStr">
        <is>
          <t>K-3005</t>
        </is>
      </c>
      <c r="D67" s="22" t="n">
        <v>650</v>
      </c>
    </row>
    <row r="68">
      <c r="A68" s="20" t="inlineStr">
        <is>
          <t>KC-7064</t>
        </is>
      </c>
      <c r="B68" s="21" t="n">
        <v>46069</v>
      </c>
      <c r="C68" s="20" t="inlineStr">
        <is>
          <t>K-3073</t>
        </is>
      </c>
      <c r="D68" s="22" t="n">
        <v>430</v>
      </c>
    </row>
    <row r="69">
      <c r="A69" s="20" t="inlineStr">
        <is>
          <t>KC-7065</t>
        </is>
      </c>
      <c r="B69" s="21" t="n">
        <v>46073</v>
      </c>
      <c r="C69" s="20" t="inlineStr">
        <is>
          <t>K-3056</t>
        </is>
      </c>
      <c r="D69" s="22" t="n">
        <v>480</v>
      </c>
    </row>
    <row r="70">
      <c r="A70" s="20" t="inlineStr">
        <is>
          <t>KC-7066</t>
        </is>
      </c>
      <c r="B70" s="21" t="n">
        <v>46077</v>
      </c>
      <c r="C70" s="20" t="inlineStr">
        <is>
          <t>K-3024</t>
        </is>
      </c>
      <c r="D70" s="22" t="n">
        <v>360</v>
      </c>
    </row>
    <row r="71">
      <c r="A71" s="20" t="inlineStr">
        <is>
          <t>KC-7067</t>
        </is>
      </c>
      <c r="B71" s="21" t="n">
        <v>46077</v>
      </c>
      <c r="C71" s="20" t="inlineStr">
        <is>
          <t>K-3034</t>
        </is>
      </c>
      <c r="D71" s="22" t="n">
        <v>300</v>
      </c>
    </row>
    <row r="72">
      <c r="A72" s="20" t="inlineStr">
        <is>
          <t>KC-7068</t>
        </is>
      </c>
      <c r="B72" s="21" t="n">
        <v>46081</v>
      </c>
      <c r="C72" s="20" t="inlineStr">
        <is>
          <t>K-3007</t>
        </is>
      </c>
      <c r="D72" s="22" t="n">
        <v>270</v>
      </c>
    </row>
    <row r="73">
      <c r="A73" s="20" t="inlineStr">
        <is>
          <t>KC-7069</t>
        </is>
      </c>
      <c r="B73" s="21" t="n">
        <v>46083</v>
      </c>
      <c r="C73" s="20" t="inlineStr">
        <is>
          <t>K-3023</t>
        </is>
      </c>
      <c r="D73" s="22" t="n">
        <v>400</v>
      </c>
    </row>
    <row r="74">
      <c r="A74" s="20" t="inlineStr">
        <is>
          <t>KC-7070</t>
        </is>
      </c>
      <c r="B74" s="21" t="n">
        <v>46083</v>
      </c>
      <c r="C74" s="20" t="inlineStr">
        <is>
          <t>K-3058</t>
        </is>
      </c>
      <c r="D74" s="22" t="n">
        <v>760</v>
      </c>
    </row>
    <row r="75">
      <c r="A75" s="20" t="inlineStr">
        <is>
          <t>KC-7071</t>
        </is>
      </c>
      <c r="B75" s="21" t="n">
        <v>46085</v>
      </c>
      <c r="C75" s="20" t="inlineStr">
        <is>
          <t>K-3049</t>
        </is>
      </c>
      <c r="D75" s="22" t="n">
        <v>630</v>
      </c>
    </row>
    <row r="76">
      <c r="A76" s="20" t="inlineStr">
        <is>
          <t>KC-7072</t>
        </is>
      </c>
      <c r="B76" s="21" t="n">
        <v>46086</v>
      </c>
      <c r="C76" s="20" t="inlineStr">
        <is>
          <t>K-3007</t>
        </is>
      </c>
      <c r="D76" s="22" t="n">
        <v>390</v>
      </c>
    </row>
    <row r="77">
      <c r="A77" s="20" t="inlineStr">
        <is>
          <t>KC-7073</t>
        </is>
      </c>
      <c r="B77" s="21" t="n">
        <v>46088</v>
      </c>
      <c r="C77" s="20" t="inlineStr">
        <is>
          <t>K-3065</t>
        </is>
      </c>
      <c r="D77" s="22" t="n">
        <v>300</v>
      </c>
    </row>
    <row r="78">
      <c r="A78" s="20" t="inlineStr">
        <is>
          <t>KC-7074</t>
        </is>
      </c>
      <c r="B78" s="21" t="n">
        <v>46089</v>
      </c>
      <c r="C78" s="20" t="inlineStr">
        <is>
          <t>K-3005</t>
        </is>
      </c>
      <c r="D78" s="22" t="n">
        <v>510</v>
      </c>
    </row>
    <row r="79">
      <c r="A79" s="20" t="inlineStr">
        <is>
          <t>KC-7075</t>
        </is>
      </c>
      <c r="B79" s="21" t="n">
        <v>46090</v>
      </c>
      <c r="C79" s="20" t="inlineStr">
        <is>
          <t>K-3013</t>
        </is>
      </c>
      <c r="D79" s="22" t="n">
        <v>260</v>
      </c>
    </row>
    <row r="80">
      <c r="A80" s="20" t="inlineStr">
        <is>
          <t>KC-7076</t>
        </is>
      </c>
      <c r="B80" s="21" t="n">
        <v>46091</v>
      </c>
      <c r="C80" s="20" t="inlineStr">
        <is>
          <t>K-3041</t>
        </is>
      </c>
      <c r="D80" s="22" t="n">
        <v>510</v>
      </c>
    </row>
    <row r="81">
      <c r="A81" s="20" t="inlineStr">
        <is>
          <t>KC-7077</t>
        </is>
      </c>
      <c r="B81" s="21" t="n">
        <v>46091</v>
      </c>
      <c r="C81" s="20" t="inlineStr">
        <is>
          <t>K-3054</t>
        </is>
      </c>
      <c r="D81" s="22" t="n">
        <v>620</v>
      </c>
    </row>
    <row r="82">
      <c r="A82" s="20" t="inlineStr">
        <is>
          <t>KC-7078</t>
        </is>
      </c>
      <c r="B82" s="21" t="n">
        <v>46092</v>
      </c>
      <c r="C82" s="20" t="inlineStr">
        <is>
          <t>K-3019</t>
        </is>
      </c>
      <c r="D82" s="22" t="n">
        <v>490</v>
      </c>
    </row>
    <row r="83">
      <c r="A83" s="20" t="inlineStr">
        <is>
          <t>KC-7079</t>
        </is>
      </c>
      <c r="B83" s="21" t="n">
        <v>46093</v>
      </c>
      <c r="C83" s="20" t="inlineStr">
        <is>
          <t>K-3043</t>
        </is>
      </c>
      <c r="D83" s="22" t="n">
        <v>510</v>
      </c>
    </row>
    <row r="84">
      <c r="A84" s="20" t="inlineStr">
        <is>
          <t>KC-7080</t>
        </is>
      </c>
      <c r="B84" s="21" t="n">
        <v>46093</v>
      </c>
      <c r="C84" s="20" t="inlineStr">
        <is>
          <t>K-3070</t>
        </is>
      </c>
      <c r="D84" s="22" t="n">
        <v>310</v>
      </c>
    </row>
    <row r="85">
      <c r="A85" s="20" t="inlineStr">
        <is>
          <t>KC-7081</t>
        </is>
      </c>
      <c r="B85" s="21" t="n">
        <v>46095</v>
      </c>
      <c r="C85" s="20" t="inlineStr">
        <is>
          <t>K-3032</t>
        </is>
      </c>
      <c r="D85" s="22" t="n">
        <v>790</v>
      </c>
    </row>
    <row r="86">
      <c r="A86" s="20" t="inlineStr">
        <is>
          <t>KC-7082</t>
        </is>
      </c>
      <c r="B86" s="21" t="n">
        <v>46098</v>
      </c>
      <c r="C86" s="20" t="inlineStr">
        <is>
          <t>K-3069</t>
        </is>
      </c>
      <c r="D86" s="22" t="n">
        <v>440</v>
      </c>
    </row>
    <row r="87">
      <c r="A87" s="20" t="inlineStr">
        <is>
          <t>KC-7083</t>
        </is>
      </c>
      <c r="B87" s="21" t="n">
        <v>46098</v>
      </c>
      <c r="C87" s="20" t="inlineStr">
        <is>
          <t>K-3074</t>
        </is>
      </c>
      <c r="D87" s="22" t="n">
        <v>460</v>
      </c>
    </row>
    <row r="88">
      <c r="A88" s="20" t="inlineStr">
        <is>
          <t>KC-7084</t>
        </is>
      </c>
      <c r="B88" s="21" t="n">
        <v>46101</v>
      </c>
      <c r="C88" s="20" t="inlineStr">
        <is>
          <t>K-3028</t>
        </is>
      </c>
      <c r="D88" s="22" t="n">
        <v>680</v>
      </c>
    </row>
    <row r="89">
      <c r="A89" s="20" t="inlineStr">
        <is>
          <t>KC-7085</t>
        </is>
      </c>
      <c r="B89" s="21" t="n">
        <v>46101</v>
      </c>
      <c r="C89" s="20" t="inlineStr">
        <is>
          <t>K-3044</t>
        </is>
      </c>
      <c r="D89" s="22" t="n">
        <v>730</v>
      </c>
    </row>
    <row r="90">
      <c r="A90" s="20" t="inlineStr">
        <is>
          <t>KC-7086</t>
        </is>
      </c>
      <c r="B90" s="21" t="n">
        <v>46107</v>
      </c>
      <c r="C90" s="20" t="inlineStr">
        <is>
          <t>K-3027</t>
        </is>
      </c>
      <c r="D90" s="22" t="n">
        <v>360</v>
      </c>
    </row>
    <row r="91">
      <c r="A91" s="20" t="inlineStr">
        <is>
          <t>KC-7087</t>
        </is>
      </c>
      <c r="B91" s="21" t="n">
        <v>46107</v>
      </c>
      <c r="C91" s="20" t="inlineStr">
        <is>
          <t>K-3034</t>
        </is>
      </c>
      <c r="D91" s="22" t="n">
        <v>320</v>
      </c>
    </row>
    <row r="92">
      <c r="A92" s="20" t="inlineStr">
        <is>
          <t>KC-7088</t>
        </is>
      </c>
      <c r="B92" s="21" t="n">
        <v>46107</v>
      </c>
      <c r="C92" s="20" t="inlineStr">
        <is>
          <t>K-3080</t>
        </is>
      </c>
      <c r="D92" s="22" t="n">
        <v>490</v>
      </c>
    </row>
    <row r="93">
      <c r="A93" s="20" t="inlineStr">
        <is>
          <t>KC-7089</t>
        </is>
      </c>
      <c r="B93" s="21" t="n">
        <v>46108</v>
      </c>
      <c r="C93" s="20" t="inlineStr">
        <is>
          <t>K-3062</t>
        </is>
      </c>
      <c r="D93" s="22" t="n">
        <v>710</v>
      </c>
    </row>
    <row r="94">
      <c r="A94" s="20" t="inlineStr">
        <is>
          <t>KC-7090</t>
        </is>
      </c>
      <c r="B94" s="21" t="n">
        <v>46110</v>
      </c>
      <c r="C94" s="20" t="inlineStr">
        <is>
          <t>K-3020</t>
        </is>
      </c>
      <c r="D94" s="22" t="n">
        <v>680</v>
      </c>
    </row>
    <row r="95">
      <c r="A95" s="20" t="inlineStr">
        <is>
          <t>KC-7091</t>
        </is>
      </c>
      <c r="B95" s="21" t="n">
        <v>46115</v>
      </c>
      <c r="C95" s="20" t="inlineStr">
        <is>
          <t>K-3059</t>
        </is>
      </c>
      <c r="D95" s="22" t="n">
        <v>830</v>
      </c>
    </row>
    <row r="96">
      <c r="A96" s="20" t="inlineStr">
        <is>
          <t>KC-7092</t>
        </is>
      </c>
      <c r="B96" s="21" t="n">
        <v>46116</v>
      </c>
      <c r="C96" s="20" t="inlineStr">
        <is>
          <t>K-3058</t>
        </is>
      </c>
      <c r="D96" s="22" t="n">
        <v>540</v>
      </c>
    </row>
    <row r="97">
      <c r="A97" s="20" t="inlineStr">
        <is>
          <t>KC-7093</t>
        </is>
      </c>
      <c r="B97" s="21" t="n">
        <v>46118</v>
      </c>
      <c r="C97" s="20" t="inlineStr">
        <is>
          <t>K-3066</t>
        </is>
      </c>
      <c r="D97" s="22" t="n">
        <v>520</v>
      </c>
    </row>
    <row r="98">
      <c r="A98" s="20" t="inlineStr">
        <is>
          <t>KC-7094</t>
        </is>
      </c>
      <c r="B98" s="21" t="n">
        <v>46120</v>
      </c>
      <c r="C98" s="20" t="inlineStr">
        <is>
          <t>K-3062</t>
        </is>
      </c>
      <c r="D98" s="22" t="n">
        <v>790</v>
      </c>
    </row>
    <row r="99">
      <c r="A99" s="20" t="inlineStr">
        <is>
          <t>KC-7095</t>
        </is>
      </c>
      <c r="B99" s="21" t="n">
        <v>46120</v>
      </c>
      <c r="C99" s="20" t="inlineStr">
        <is>
          <t>K-3079</t>
        </is>
      </c>
      <c r="D99" s="22" t="n">
        <v>460</v>
      </c>
    </row>
    <row r="100">
      <c r="A100" s="20" t="inlineStr">
        <is>
          <t>KC-7096</t>
        </is>
      </c>
      <c r="B100" s="21" t="n">
        <v>46123</v>
      </c>
      <c r="C100" s="20" t="inlineStr">
        <is>
          <t>K-3049</t>
        </is>
      </c>
      <c r="D100" s="22" t="n">
        <v>440</v>
      </c>
    </row>
    <row r="101">
      <c r="A101" s="20" t="inlineStr">
        <is>
          <t>KC-7097</t>
        </is>
      </c>
      <c r="B101" s="21" t="n">
        <v>46123</v>
      </c>
      <c r="C101" s="20" t="inlineStr">
        <is>
          <t>K-3053</t>
        </is>
      </c>
      <c r="D101" s="22" t="n">
        <v>650</v>
      </c>
    </row>
    <row r="102">
      <c r="A102" s="20" t="inlineStr">
        <is>
          <t>KC-7098</t>
        </is>
      </c>
      <c r="B102" s="21" t="n">
        <v>46124</v>
      </c>
      <c r="C102" s="20" t="inlineStr">
        <is>
          <t>K-3040</t>
        </is>
      </c>
      <c r="D102" s="22" t="n">
        <v>310</v>
      </c>
    </row>
    <row r="103">
      <c r="A103" s="20" t="inlineStr">
        <is>
          <t>KC-7099</t>
        </is>
      </c>
      <c r="B103" s="21" t="n">
        <v>46124</v>
      </c>
      <c r="C103" s="20" t="inlineStr">
        <is>
          <t>K-3054</t>
        </is>
      </c>
      <c r="D103" s="22" t="n">
        <v>550</v>
      </c>
    </row>
    <row r="104">
      <c r="A104" s="20" t="inlineStr">
        <is>
          <t>KC-7100</t>
        </is>
      </c>
      <c r="B104" s="21" t="n">
        <v>46124</v>
      </c>
      <c r="C104" s="20" t="inlineStr">
        <is>
          <t>K-3065</t>
        </is>
      </c>
      <c r="D104" s="22" t="n">
        <v>210</v>
      </c>
    </row>
    <row r="105">
      <c r="A105" s="20" t="inlineStr">
        <is>
          <t>KC-7101</t>
        </is>
      </c>
      <c r="B105" s="21" t="n">
        <v>46130</v>
      </c>
      <c r="C105" s="20" t="inlineStr">
        <is>
          <t>K-3072</t>
        </is>
      </c>
      <c r="D105" s="22" t="n">
        <v>410</v>
      </c>
    </row>
    <row r="106">
      <c r="A106" s="20" t="inlineStr">
        <is>
          <t>KC-7102</t>
        </is>
      </c>
      <c r="B106" s="21" t="n">
        <v>46131</v>
      </c>
      <c r="C106" s="20" t="inlineStr">
        <is>
          <t>K-3024</t>
        </is>
      </c>
      <c r="D106" s="22" t="n">
        <v>470</v>
      </c>
    </row>
    <row r="107">
      <c r="A107" s="20" t="inlineStr">
        <is>
          <t>KC-7103</t>
        </is>
      </c>
      <c r="B107" s="21" t="n">
        <v>46132</v>
      </c>
      <c r="C107" s="20" t="inlineStr">
        <is>
          <t>K-3025</t>
        </is>
      </c>
      <c r="D107" s="22" t="n">
        <v>520</v>
      </c>
    </row>
    <row r="108">
      <c r="A108" s="20" t="inlineStr">
        <is>
          <t>KC-7104</t>
        </is>
      </c>
      <c r="B108" s="21" t="n">
        <v>46132</v>
      </c>
      <c r="C108" s="20" t="inlineStr">
        <is>
          <t>K-3034</t>
        </is>
      </c>
      <c r="D108" s="22" t="n">
        <v>600</v>
      </c>
    </row>
    <row r="109">
      <c r="A109" s="20" t="inlineStr">
        <is>
          <t>KC-7105</t>
        </is>
      </c>
      <c r="B109" s="21" t="n">
        <v>46132</v>
      </c>
      <c r="C109" s="20" t="inlineStr">
        <is>
          <t>K-3056</t>
        </is>
      </c>
      <c r="D109" s="22" t="n">
        <v>870</v>
      </c>
    </row>
    <row r="110">
      <c r="A110" s="20" t="inlineStr">
        <is>
          <t>KC-7106</t>
        </is>
      </c>
      <c r="B110" s="21" t="n">
        <v>46133</v>
      </c>
      <c r="C110" s="20" t="inlineStr">
        <is>
          <t>K-3019</t>
        </is>
      </c>
      <c r="D110" s="22" t="n">
        <v>680</v>
      </c>
    </row>
    <row r="111">
      <c r="A111" s="20" t="inlineStr">
        <is>
          <t>KC-7107</t>
        </is>
      </c>
      <c r="B111" s="21" t="n">
        <v>46133</v>
      </c>
      <c r="C111" s="20" t="inlineStr">
        <is>
          <t>K-3035</t>
        </is>
      </c>
      <c r="D111" s="22" t="n">
        <v>490</v>
      </c>
    </row>
    <row r="112">
      <c r="A112" s="20" t="inlineStr">
        <is>
          <t>KC-7108</t>
        </is>
      </c>
      <c r="B112" s="21" t="n">
        <v>46133</v>
      </c>
      <c r="C112" s="20" t="inlineStr">
        <is>
          <t>K-3069</t>
        </is>
      </c>
      <c r="D112" s="22" t="n">
        <v>460</v>
      </c>
    </row>
    <row r="113">
      <c r="A113" s="20" t="inlineStr">
        <is>
          <t>KC-7109</t>
        </is>
      </c>
      <c r="B113" s="21" t="n">
        <v>46133</v>
      </c>
      <c r="C113" s="20" t="inlineStr">
        <is>
          <t>K-3070</t>
        </is>
      </c>
      <c r="D113" s="22" t="n">
        <v>440</v>
      </c>
    </row>
    <row r="114">
      <c r="A114" s="20" t="inlineStr">
        <is>
          <t>KC-7110</t>
        </is>
      </c>
      <c r="B114" s="21" t="n">
        <v>46134</v>
      </c>
      <c r="C114" s="20" t="inlineStr">
        <is>
          <t>K-3002</t>
        </is>
      </c>
      <c r="D114" s="22" t="n">
        <v>460</v>
      </c>
    </row>
    <row r="115">
      <c r="A115" s="20" t="inlineStr">
        <is>
          <t>KC-7111</t>
        </is>
      </c>
      <c r="B115" s="21" t="n">
        <v>46134</v>
      </c>
      <c r="C115" s="20" t="inlineStr">
        <is>
          <t>K-3029</t>
        </is>
      </c>
      <c r="D115" s="22" t="n">
        <v>500</v>
      </c>
    </row>
    <row r="116">
      <c r="A116" s="20" t="inlineStr">
        <is>
          <t>KC-7112</t>
        </is>
      </c>
      <c r="B116" s="21" t="n">
        <v>46135</v>
      </c>
      <c r="C116" s="20" t="inlineStr">
        <is>
          <t>K-3031</t>
        </is>
      </c>
      <c r="D116" s="22" t="n">
        <v>380</v>
      </c>
    </row>
    <row r="117">
      <c r="A117" s="20" t="inlineStr">
        <is>
          <t>KC-7113</t>
        </is>
      </c>
      <c r="B117" s="21" t="n">
        <v>46137</v>
      </c>
      <c r="C117" s="20" t="inlineStr">
        <is>
          <t>K-3050</t>
        </is>
      </c>
      <c r="D117" s="22" t="n">
        <v>590</v>
      </c>
    </row>
    <row r="118">
      <c r="A118" s="20" t="inlineStr">
        <is>
          <t>KC-7114</t>
        </is>
      </c>
      <c r="B118" s="21" t="n">
        <v>46137</v>
      </c>
      <c r="C118" s="20" t="inlineStr">
        <is>
          <t>K-3073</t>
        </is>
      </c>
      <c r="D118" s="22" t="n">
        <v>280</v>
      </c>
    </row>
    <row r="119">
      <c r="A119" s="20" t="inlineStr">
        <is>
          <t>KC-7115</t>
        </is>
      </c>
      <c r="B119" s="21" t="n">
        <v>46138</v>
      </c>
      <c r="C119" s="20" t="inlineStr">
        <is>
          <t>K-3005</t>
        </is>
      </c>
      <c r="D119" s="22" t="n">
        <v>560</v>
      </c>
    </row>
    <row r="120">
      <c r="A120" s="20" t="inlineStr">
        <is>
          <t>KC-7116</t>
        </is>
      </c>
      <c r="B120" s="21" t="n">
        <v>46138</v>
      </c>
      <c r="C120" s="20" t="inlineStr">
        <is>
          <t>K-3014</t>
        </is>
      </c>
      <c r="D120" s="22" t="n">
        <v>260</v>
      </c>
    </row>
    <row r="121">
      <c r="A121" s="20" t="inlineStr">
        <is>
          <t>KC-7117</t>
        </is>
      </c>
      <c r="B121" s="21" t="n">
        <v>46138</v>
      </c>
      <c r="C121" s="20" t="inlineStr">
        <is>
          <t>K-3063</t>
        </is>
      </c>
      <c r="D121" s="22" t="n">
        <v>700</v>
      </c>
    </row>
    <row r="122">
      <c r="A122" s="20" t="inlineStr">
        <is>
          <t>KC-7118</t>
        </is>
      </c>
      <c r="B122" s="21" t="n">
        <v>46138</v>
      </c>
      <c r="C122" s="20" t="inlineStr">
        <is>
          <t>K-3074</t>
        </is>
      </c>
      <c r="D122" s="22" t="n">
        <v>390</v>
      </c>
    </row>
    <row r="123">
      <c r="A123" s="20" t="inlineStr">
        <is>
          <t>KC-7119</t>
        </is>
      </c>
      <c r="B123" s="21" t="n">
        <v>46140</v>
      </c>
      <c r="C123" s="20" t="inlineStr">
        <is>
          <t>K-3030</t>
        </is>
      </c>
      <c r="D123" s="22" t="n">
        <v>660</v>
      </c>
    </row>
    <row r="124">
      <c r="A124" s="20" t="inlineStr">
        <is>
          <t>KC-7120</t>
        </is>
      </c>
      <c r="B124" s="21" t="n">
        <v>46140</v>
      </c>
      <c r="C124" s="20" t="inlineStr">
        <is>
          <t>K-3036</t>
        </is>
      </c>
      <c r="D124" s="22" t="n">
        <v>560</v>
      </c>
    </row>
    <row r="125">
      <c r="A125" s="20" t="inlineStr">
        <is>
          <t>KC-7121</t>
        </is>
      </c>
      <c r="B125" s="21" t="n">
        <v>46140</v>
      </c>
      <c r="C125" s="20" t="inlineStr">
        <is>
          <t>K-3071</t>
        </is>
      </c>
      <c r="D125" s="22" t="n">
        <v>260</v>
      </c>
    </row>
    <row r="126">
      <c r="A126" s="20" t="inlineStr">
        <is>
          <t>KC-7122</t>
        </is>
      </c>
      <c r="B126" s="21" t="n">
        <v>46142</v>
      </c>
      <c r="C126" s="20" t="inlineStr">
        <is>
          <t>K-3043</t>
        </is>
      </c>
      <c r="D126" s="22" t="n">
        <v>720</v>
      </c>
    </row>
    <row r="127">
      <c r="A127" s="20" t="inlineStr">
        <is>
          <t>KC-7123</t>
        </is>
      </c>
      <c r="B127" s="21" t="n">
        <v>46143</v>
      </c>
      <c r="C127" s="20" t="inlineStr">
        <is>
          <t>K-3005</t>
        </is>
      </c>
      <c r="D127" s="22" t="n">
        <v>420</v>
      </c>
    </row>
    <row r="128">
      <c r="A128" s="20" t="inlineStr">
        <is>
          <t>KC-7124</t>
        </is>
      </c>
      <c r="B128" s="21" t="n">
        <v>46143</v>
      </c>
      <c r="C128" s="20" t="inlineStr">
        <is>
          <t>K-3032</t>
        </is>
      </c>
      <c r="D128" s="22" t="n">
        <v>770</v>
      </c>
    </row>
    <row r="129">
      <c r="A129" s="20" t="inlineStr">
        <is>
          <t>KC-7125</t>
        </is>
      </c>
      <c r="B129" s="21" t="n">
        <v>46147</v>
      </c>
      <c r="C129" s="20" t="inlineStr">
        <is>
          <t>K-3054</t>
        </is>
      </c>
      <c r="D129" s="22" t="n">
        <v>460</v>
      </c>
    </row>
    <row r="130">
      <c r="A130" s="20" t="inlineStr">
        <is>
          <t>KC-7126</t>
        </is>
      </c>
      <c r="B130" s="21" t="n">
        <v>46147</v>
      </c>
      <c r="C130" s="20" t="inlineStr">
        <is>
          <t>K-3058</t>
        </is>
      </c>
      <c r="D130" s="22" t="n">
        <v>750</v>
      </c>
    </row>
    <row r="131">
      <c r="A131" s="20" t="inlineStr">
        <is>
          <t>KC-7127</t>
        </is>
      </c>
      <c r="B131" s="21" t="n">
        <v>46148</v>
      </c>
      <c r="C131" s="20" t="inlineStr">
        <is>
          <t>K-3048</t>
        </is>
      </c>
      <c r="D131" s="22" t="n">
        <v>360</v>
      </c>
    </row>
    <row r="132">
      <c r="A132" s="20" t="inlineStr">
        <is>
          <t>KC-7128</t>
        </is>
      </c>
      <c r="B132" s="21" t="n">
        <v>46149</v>
      </c>
      <c r="C132" s="20" t="inlineStr">
        <is>
          <t>K-3029</t>
        </is>
      </c>
      <c r="D132" s="22" t="n">
        <v>610</v>
      </c>
    </row>
    <row r="133">
      <c r="A133" s="20" t="inlineStr">
        <is>
          <t>KC-7129</t>
        </is>
      </c>
      <c r="B133" s="21" t="n">
        <v>46151</v>
      </c>
      <c r="C133" s="20" t="inlineStr">
        <is>
          <t>K-3025</t>
        </is>
      </c>
      <c r="D133" s="22" t="n">
        <v>390</v>
      </c>
    </row>
    <row r="134">
      <c r="A134" s="20" t="inlineStr">
        <is>
          <t>KC-7130</t>
        </is>
      </c>
      <c r="B134" s="21" t="n">
        <v>46152</v>
      </c>
      <c r="C134" s="20" t="inlineStr">
        <is>
          <t>K-3069</t>
        </is>
      </c>
      <c r="D134" s="22" t="n">
        <v>510</v>
      </c>
    </row>
    <row r="135">
      <c r="A135" s="20" t="inlineStr">
        <is>
          <t>KC-7131</t>
        </is>
      </c>
      <c r="B135" s="21" t="n">
        <v>46153</v>
      </c>
      <c r="C135" s="20" t="inlineStr">
        <is>
          <t>K-3020</t>
        </is>
      </c>
      <c r="D135" s="22" t="n">
        <v>490</v>
      </c>
    </row>
    <row r="136">
      <c r="A136" s="20" t="inlineStr">
        <is>
          <t>KC-7132</t>
        </is>
      </c>
      <c r="B136" s="21" t="n">
        <v>46153</v>
      </c>
      <c r="C136" s="20" t="inlineStr">
        <is>
          <t>K-3036</t>
        </is>
      </c>
      <c r="D136" s="22" t="n">
        <v>320</v>
      </c>
    </row>
    <row r="137">
      <c r="A137" s="20" t="inlineStr">
        <is>
          <t>KC-7133</t>
        </is>
      </c>
      <c r="B137" s="21" t="n">
        <v>46155</v>
      </c>
      <c r="C137" s="20" t="inlineStr">
        <is>
          <t>K-3063</t>
        </is>
      </c>
      <c r="D137" s="22" t="n">
        <v>470</v>
      </c>
    </row>
    <row r="138">
      <c r="A138" s="20" t="inlineStr">
        <is>
          <t>KC-7134</t>
        </is>
      </c>
      <c r="B138" s="21" t="n">
        <v>46157</v>
      </c>
      <c r="C138" s="20" t="inlineStr">
        <is>
          <t>K-3049</t>
        </is>
      </c>
      <c r="D138" s="22" t="n">
        <v>400</v>
      </c>
    </row>
    <row r="139">
      <c r="A139" s="20" t="inlineStr">
        <is>
          <t>KC-7135</t>
        </is>
      </c>
      <c r="B139" s="21" t="n">
        <v>46157</v>
      </c>
      <c r="C139" s="20" t="inlineStr">
        <is>
          <t>K-3053</t>
        </is>
      </c>
      <c r="D139" s="22" t="n">
        <v>520</v>
      </c>
    </row>
    <row r="140">
      <c r="A140" s="20" t="inlineStr">
        <is>
          <t>KC-7136</t>
        </is>
      </c>
      <c r="B140" s="21" t="n">
        <v>46157</v>
      </c>
      <c r="C140" s="20" t="inlineStr">
        <is>
          <t>K-3071</t>
        </is>
      </c>
      <c r="D140" s="22" t="n">
        <v>300</v>
      </c>
    </row>
    <row r="141">
      <c r="A141" s="20" t="inlineStr">
        <is>
          <t>KC-7137</t>
        </is>
      </c>
      <c r="B141" s="21" t="n">
        <v>46158</v>
      </c>
      <c r="C141" s="20" t="inlineStr">
        <is>
          <t>K-3011</t>
        </is>
      </c>
      <c r="D141" s="22" t="n">
        <v>540</v>
      </c>
    </row>
    <row r="142">
      <c r="A142" s="20" t="inlineStr">
        <is>
          <t>KC-7138</t>
        </is>
      </c>
      <c r="B142" s="21" t="n">
        <v>46159</v>
      </c>
      <c r="C142" s="20" t="inlineStr">
        <is>
          <t>K-3035</t>
        </is>
      </c>
      <c r="D142" s="22" t="n">
        <v>310</v>
      </c>
    </row>
    <row r="143">
      <c r="A143" s="20" t="inlineStr">
        <is>
          <t>KC-7139</t>
        </is>
      </c>
      <c r="B143" s="21" t="n">
        <v>46159</v>
      </c>
      <c r="C143" s="20" t="inlineStr">
        <is>
          <t>K-3052</t>
        </is>
      </c>
      <c r="D143" s="22" t="n">
        <v>480</v>
      </c>
    </row>
    <row r="144">
      <c r="A144" s="20" t="inlineStr">
        <is>
          <t>KC-7140</t>
        </is>
      </c>
      <c r="B144" s="21" t="n">
        <v>46160</v>
      </c>
      <c r="C144" s="20" t="inlineStr">
        <is>
          <t>K-3021</t>
        </is>
      </c>
      <c r="D144" s="22" t="n">
        <v>680</v>
      </c>
    </row>
    <row r="145">
      <c r="A145" s="20" t="inlineStr">
        <is>
          <t>KC-7141</t>
        </is>
      </c>
      <c r="B145" s="21" t="n">
        <v>46162</v>
      </c>
      <c r="C145" s="20" t="inlineStr">
        <is>
          <t>K-3002</t>
        </is>
      </c>
      <c r="D145" s="22" t="n">
        <v>470</v>
      </c>
    </row>
    <row r="146">
      <c r="A146" s="20" t="inlineStr">
        <is>
          <t>KC-7142</t>
        </is>
      </c>
      <c r="B146" s="21" t="n">
        <v>46162</v>
      </c>
      <c r="C146" s="20" t="inlineStr">
        <is>
          <t>K-3031</t>
        </is>
      </c>
      <c r="D146" s="22" t="n">
        <v>340</v>
      </c>
    </row>
    <row r="147">
      <c r="A147" s="20" t="inlineStr">
        <is>
          <t>KC-7143</t>
        </is>
      </c>
      <c r="B147" s="21" t="n">
        <v>46162</v>
      </c>
      <c r="C147" s="20" t="inlineStr">
        <is>
          <t>K-3070</t>
        </is>
      </c>
      <c r="D147" s="22" t="n">
        <v>380</v>
      </c>
    </row>
    <row r="148">
      <c r="A148" s="20" t="inlineStr">
        <is>
          <t>KC-7144</t>
        </is>
      </c>
      <c r="B148" s="21" t="n">
        <v>46164</v>
      </c>
      <c r="C148" s="20" t="inlineStr">
        <is>
          <t>K-3019</t>
        </is>
      </c>
      <c r="D148" s="22" t="n">
        <v>510</v>
      </c>
    </row>
    <row r="149">
      <c r="A149" s="20" t="inlineStr">
        <is>
          <t>KC-7145</t>
        </is>
      </c>
      <c r="B149" s="21" t="n">
        <v>46164</v>
      </c>
      <c r="C149" s="20" t="inlineStr">
        <is>
          <t>K-3072</t>
        </is>
      </c>
      <c r="D149" s="22" t="n">
        <v>440</v>
      </c>
    </row>
    <row r="150">
      <c r="A150" s="20" t="inlineStr">
        <is>
          <t>KC-7146</t>
        </is>
      </c>
      <c r="B150" s="21" t="n">
        <v>46165</v>
      </c>
      <c r="C150" s="20" t="inlineStr">
        <is>
          <t>K-3074</t>
        </is>
      </c>
      <c r="D150" s="22" t="n">
        <v>540</v>
      </c>
    </row>
    <row r="151">
      <c r="A151" s="20" t="inlineStr">
        <is>
          <t>KC-7147</t>
        </is>
      </c>
      <c r="B151" s="21" t="n">
        <v>46168</v>
      </c>
      <c r="C151" s="20" t="inlineStr">
        <is>
          <t>K-3059</t>
        </is>
      </c>
      <c r="D151" s="22" t="n">
        <v>710</v>
      </c>
    </row>
    <row r="152">
      <c r="A152" s="20" t="inlineStr">
        <is>
          <t>KC-7148</t>
        </is>
      </c>
      <c r="B152" s="21" t="n">
        <v>46168</v>
      </c>
      <c r="C152" s="20" t="inlineStr">
        <is>
          <t>K-3079</t>
        </is>
      </c>
      <c r="D152" s="22" t="n">
        <v>320</v>
      </c>
    </row>
    <row r="153">
      <c r="A153" s="20" t="inlineStr">
        <is>
          <t>KC-7149</t>
        </is>
      </c>
      <c r="B153" s="21" t="n">
        <v>46169</v>
      </c>
      <c r="C153" s="20" t="inlineStr">
        <is>
          <t>K-3060</t>
        </is>
      </c>
      <c r="D153" s="22" t="n">
        <v>480</v>
      </c>
    </row>
    <row r="154">
      <c r="A154" s="20" t="inlineStr">
        <is>
          <t>KC-7150</t>
        </is>
      </c>
      <c r="B154" s="21" t="n">
        <v>46173</v>
      </c>
      <c r="C154" s="20" t="inlineStr">
        <is>
          <t>K-3073</t>
        </is>
      </c>
      <c r="D154" s="22" t="n">
        <v>510</v>
      </c>
    </row>
    <row r="155">
      <c r="A155" s="20" t="inlineStr">
        <is>
          <t>KC-7151</t>
        </is>
      </c>
      <c r="B155" s="21" t="n">
        <v>46175</v>
      </c>
      <c r="C155" s="20" t="inlineStr">
        <is>
          <t>K-3069</t>
        </is>
      </c>
      <c r="D155" s="22" t="n">
        <v>540</v>
      </c>
    </row>
    <row r="156">
      <c r="A156" s="20" t="inlineStr">
        <is>
          <t>KC-7152</t>
        </is>
      </c>
      <c r="B156" s="21" t="n">
        <v>46176</v>
      </c>
      <c r="C156" s="20" t="inlineStr">
        <is>
          <t>K-3053</t>
        </is>
      </c>
      <c r="D156" s="22" t="n">
        <v>790</v>
      </c>
    </row>
    <row r="157">
      <c r="A157" s="20" t="inlineStr">
        <is>
          <t>KC-7153</t>
        </is>
      </c>
      <c r="B157" s="21" t="n">
        <v>46179</v>
      </c>
      <c r="C157" s="20" t="inlineStr">
        <is>
          <t>K-3039</t>
        </is>
      </c>
      <c r="D157" s="22" t="n">
        <v>620</v>
      </c>
    </row>
    <row r="158">
      <c r="A158" s="20" t="inlineStr">
        <is>
          <t>KC-7154</t>
        </is>
      </c>
      <c r="B158" s="21" t="n">
        <v>46179</v>
      </c>
      <c r="C158" s="20" t="inlineStr">
        <is>
          <t>K-3058</t>
        </is>
      </c>
      <c r="D158" s="22" t="n">
        <v>520</v>
      </c>
    </row>
    <row r="159">
      <c r="A159" s="20" t="inlineStr">
        <is>
          <t>KC-7155</t>
        </is>
      </c>
      <c r="B159" s="21" t="n">
        <v>46180</v>
      </c>
      <c r="C159" s="20" t="inlineStr">
        <is>
          <t>K-3064</t>
        </is>
      </c>
      <c r="D159" s="22" t="n">
        <v>850</v>
      </c>
    </row>
    <row r="160">
      <c r="A160" s="20" t="inlineStr">
        <is>
          <t>KC-7156</t>
        </is>
      </c>
      <c r="B160" s="21" t="n">
        <v>46181</v>
      </c>
      <c r="C160" s="20" t="inlineStr">
        <is>
          <t>K-3055</t>
        </is>
      </c>
      <c r="D160" s="22" t="n">
        <v>680</v>
      </c>
    </row>
    <row r="161">
      <c r="A161" s="20" t="inlineStr">
        <is>
          <t>KC-7157</t>
        </is>
      </c>
      <c r="B161" s="21" t="n">
        <v>46182</v>
      </c>
      <c r="C161" s="20" t="inlineStr">
        <is>
          <t>K-3011</t>
        </is>
      </c>
      <c r="D161" s="22" t="n">
        <v>350</v>
      </c>
    </row>
    <row r="162">
      <c r="A162" s="20" t="inlineStr">
        <is>
          <t>KC-7158</t>
        </is>
      </c>
      <c r="B162" s="21" t="n">
        <v>46182</v>
      </c>
      <c r="C162" s="20" t="inlineStr">
        <is>
          <t>K-3014</t>
        </is>
      </c>
      <c r="D162" s="22" t="n">
        <v>620</v>
      </c>
    </row>
    <row r="163">
      <c r="A163" s="20" t="inlineStr">
        <is>
          <t>KC-7159</t>
        </is>
      </c>
      <c r="B163" s="21" t="n">
        <v>46182</v>
      </c>
      <c r="C163" s="20" t="inlineStr">
        <is>
          <t>K-3046</t>
        </is>
      </c>
      <c r="D163" s="22" t="n">
        <v>490</v>
      </c>
    </row>
    <row r="164">
      <c r="A164" s="20" t="inlineStr">
        <is>
          <t>KC-7160</t>
        </is>
      </c>
      <c r="B164" s="21" t="n">
        <v>46183</v>
      </c>
      <c r="C164" s="20" t="inlineStr">
        <is>
          <t>K-3048</t>
        </is>
      </c>
      <c r="D164" s="22" t="n">
        <v>430</v>
      </c>
    </row>
    <row r="165">
      <c r="A165" s="20" t="inlineStr">
        <is>
          <t>KC-7161</t>
        </is>
      </c>
      <c r="B165" s="21" t="n">
        <v>46185</v>
      </c>
      <c r="C165" s="20" t="inlineStr">
        <is>
          <t>K-3032</t>
        </is>
      </c>
      <c r="D165" s="22" t="n">
        <v>680</v>
      </c>
    </row>
    <row r="166">
      <c r="A166" s="20" t="inlineStr">
        <is>
          <t>KC-7162</t>
        </is>
      </c>
      <c r="B166" s="21" t="n">
        <v>46186</v>
      </c>
      <c r="C166" s="20" t="inlineStr">
        <is>
          <t>K-3060</t>
        </is>
      </c>
      <c r="D166" s="22" t="n">
        <v>670</v>
      </c>
    </row>
    <row r="167">
      <c r="A167" s="20" t="inlineStr">
        <is>
          <t>KC-7163</t>
        </is>
      </c>
      <c r="B167" s="21" t="n">
        <v>46187</v>
      </c>
      <c r="C167" s="20" t="inlineStr">
        <is>
          <t>K-3043</t>
        </is>
      </c>
      <c r="D167" s="22" t="n">
        <v>790</v>
      </c>
    </row>
    <row r="168">
      <c r="A168" s="20" t="inlineStr">
        <is>
          <t>KC-7164</t>
        </is>
      </c>
      <c r="B168" s="21" t="n">
        <v>46187</v>
      </c>
      <c r="C168" s="20" t="inlineStr">
        <is>
          <t>K-3050</t>
        </is>
      </c>
      <c r="D168" s="22" t="n">
        <v>820</v>
      </c>
    </row>
    <row r="169">
      <c r="A169" s="20" t="inlineStr">
        <is>
          <t>KC-7165</t>
        </is>
      </c>
      <c r="B169" s="21" t="n">
        <v>46189</v>
      </c>
      <c r="C169" s="20" t="inlineStr">
        <is>
          <t>K-3063</t>
        </is>
      </c>
      <c r="D169" s="22" t="n">
        <v>710</v>
      </c>
    </row>
    <row r="170">
      <c r="A170" s="20" t="inlineStr">
        <is>
          <t>KC-7166</t>
        </is>
      </c>
      <c r="B170" s="21" t="n">
        <v>46189</v>
      </c>
      <c r="C170" s="20" t="inlineStr">
        <is>
          <t>K-3065</t>
        </is>
      </c>
      <c r="D170" s="22" t="n">
        <v>500</v>
      </c>
    </row>
    <row r="171">
      <c r="A171" s="20" t="inlineStr">
        <is>
          <t>KC-7167</t>
        </is>
      </c>
      <c r="B171" s="21" t="n">
        <v>46191</v>
      </c>
      <c r="C171" s="20" t="inlineStr">
        <is>
          <t>K-3036</t>
        </is>
      </c>
      <c r="D171" s="22" t="n">
        <v>680</v>
      </c>
    </row>
    <row r="172">
      <c r="A172" s="20" t="inlineStr">
        <is>
          <t>KC-7168</t>
        </is>
      </c>
      <c r="B172" s="21" t="n">
        <v>46193</v>
      </c>
      <c r="C172" s="20" t="inlineStr">
        <is>
          <t>K-3034</t>
        </is>
      </c>
      <c r="D172" s="22" t="n">
        <v>550</v>
      </c>
    </row>
    <row r="173">
      <c r="A173" s="20" t="inlineStr">
        <is>
          <t>KC-7169</t>
        </is>
      </c>
      <c r="B173" s="21" t="n">
        <v>46193</v>
      </c>
      <c r="C173" s="20" t="inlineStr">
        <is>
          <t>K-3071</t>
        </is>
      </c>
      <c r="D173" s="22" t="n">
        <v>560</v>
      </c>
    </row>
    <row r="174">
      <c r="A174" s="20" t="inlineStr">
        <is>
          <t>KC-7170</t>
        </is>
      </c>
      <c r="B174" s="21" t="n">
        <v>46194</v>
      </c>
      <c r="C174" s="20" t="inlineStr">
        <is>
          <t>K-3077</t>
        </is>
      </c>
      <c r="D174" s="22" t="n">
        <v>350</v>
      </c>
    </row>
    <row r="175">
      <c r="A175" s="20" t="inlineStr">
        <is>
          <t>KC-7171</t>
        </is>
      </c>
      <c r="B175" s="21" t="n">
        <v>46197</v>
      </c>
      <c r="C175" s="20" t="inlineStr">
        <is>
          <t>K-3078</t>
        </is>
      </c>
      <c r="D175" s="22" t="n">
        <v>210</v>
      </c>
    </row>
    <row r="176">
      <c r="A176" s="20" t="inlineStr">
        <is>
          <t>KC-7172</t>
        </is>
      </c>
      <c r="B176" s="21" t="n">
        <v>46198</v>
      </c>
      <c r="C176" s="20" t="inlineStr">
        <is>
          <t>K-3052</t>
        </is>
      </c>
      <c r="D176" s="22" t="n">
        <v>730</v>
      </c>
    </row>
    <row r="177">
      <c r="A177" s="20" t="inlineStr">
        <is>
          <t>KC-7173</t>
        </is>
      </c>
      <c r="B177" s="21" t="n">
        <v>46199</v>
      </c>
      <c r="C177" s="20" t="inlineStr">
        <is>
          <t>K-3019</t>
        </is>
      </c>
      <c r="D177" s="22" t="n">
        <v>610</v>
      </c>
    </row>
    <row r="178">
      <c r="A178" s="20" t="inlineStr">
        <is>
          <t>KC-7174</t>
        </is>
      </c>
      <c r="B178" s="21" t="n">
        <v>46199</v>
      </c>
      <c r="C178" s="20" t="inlineStr">
        <is>
          <t>K-3054</t>
        </is>
      </c>
      <c r="D178" s="22" t="n">
        <v>480</v>
      </c>
    </row>
    <row r="179">
      <c r="A179" s="20" t="inlineStr">
        <is>
          <t>KC-7175</t>
        </is>
      </c>
      <c r="B179" s="21" t="n">
        <v>46200</v>
      </c>
      <c r="C179" s="20" t="inlineStr">
        <is>
          <t>K-3025</t>
        </is>
      </c>
      <c r="D179" s="22" t="n">
        <v>440</v>
      </c>
    </row>
    <row r="180">
      <c r="A180" s="20" t="inlineStr">
        <is>
          <t>KC-7176</t>
        </is>
      </c>
      <c r="B180" s="21" t="n">
        <v>46201</v>
      </c>
      <c r="C180" s="20" t="inlineStr">
        <is>
          <t>K-3045</t>
        </is>
      </c>
      <c r="D180" s="22" t="n">
        <v>460</v>
      </c>
    </row>
    <row r="181">
      <c r="A181" s="20" t="inlineStr">
        <is>
          <t>KC-7177</t>
        </is>
      </c>
      <c r="B181" s="21" t="n">
        <v>46201</v>
      </c>
      <c r="C181" s="20" t="inlineStr">
        <is>
          <t>K-3049</t>
        </is>
      </c>
      <c r="D181" s="22" t="n">
        <v>670</v>
      </c>
    </row>
    <row r="182">
      <c r="A182" s="20" t="inlineStr">
        <is>
          <t>KC-7178</t>
        </is>
      </c>
      <c r="B182" s="21" t="n">
        <v>46202</v>
      </c>
      <c r="C182" s="20" t="inlineStr">
        <is>
          <t>K-3024</t>
        </is>
      </c>
      <c r="D182" s="22" t="n">
        <v>590</v>
      </c>
    </row>
    <row r="183">
      <c r="A183" s="20" t="inlineStr">
        <is>
          <t>KC-7179</t>
        </is>
      </c>
      <c r="B183" s="21" t="n">
        <v>46202</v>
      </c>
      <c r="C183" s="20" t="inlineStr">
        <is>
          <t>K-3072</t>
        </is>
      </c>
      <c r="D183" s="22" t="n">
        <v>510</v>
      </c>
    </row>
    <row r="184">
      <c r="A184" s="20" t="inlineStr">
        <is>
          <t>KC-7180</t>
        </is>
      </c>
      <c r="B184" s="21" t="n">
        <v>46209</v>
      </c>
      <c r="C184" s="20" t="inlineStr">
        <is>
          <t>K-3033</t>
        </is>
      </c>
      <c r="D184" s="22" t="n">
        <v>790</v>
      </c>
    </row>
    <row r="185">
      <c r="A185" s="20" t="inlineStr">
        <is>
          <t>KC-7181</t>
        </is>
      </c>
      <c r="B185" s="21" t="n">
        <v>46209</v>
      </c>
      <c r="C185" s="20" t="inlineStr">
        <is>
          <t>K-3059</t>
        </is>
      </c>
      <c r="D185" s="22" t="n">
        <v>760</v>
      </c>
    </row>
    <row r="186">
      <c r="A186" s="20" t="inlineStr">
        <is>
          <t>KC-7182</t>
        </is>
      </c>
      <c r="B186" s="21" t="n">
        <v>46210</v>
      </c>
      <c r="C186" s="20" t="inlineStr">
        <is>
          <t>K-3011</t>
        </is>
      </c>
      <c r="D186" s="22" t="n">
        <v>700</v>
      </c>
    </row>
    <row r="187">
      <c r="A187" s="20" t="inlineStr">
        <is>
          <t>KC-7183</t>
        </is>
      </c>
      <c r="B187" s="21" t="n">
        <v>46210</v>
      </c>
      <c r="C187" s="20" t="inlineStr">
        <is>
          <t>K-3017</t>
        </is>
      </c>
      <c r="D187" s="22" t="n">
        <v>650</v>
      </c>
    </row>
    <row r="188">
      <c r="A188" s="20" t="inlineStr">
        <is>
          <t>KC-7184</t>
        </is>
      </c>
      <c r="B188" s="21" t="n">
        <v>46210</v>
      </c>
      <c r="C188" s="20" t="inlineStr">
        <is>
          <t>K-3077</t>
        </is>
      </c>
      <c r="D188" s="22" t="n">
        <v>490</v>
      </c>
    </row>
    <row r="189">
      <c r="A189" s="20" t="inlineStr">
        <is>
          <t>KC-7185</t>
        </is>
      </c>
      <c r="B189" s="21" t="n">
        <v>46211</v>
      </c>
      <c r="C189" s="20" t="inlineStr">
        <is>
          <t>K-3067</t>
        </is>
      </c>
      <c r="D189" s="22" t="n">
        <v>250</v>
      </c>
    </row>
    <row r="190">
      <c r="A190" s="20" t="inlineStr">
        <is>
          <t>KC-7186</t>
        </is>
      </c>
      <c r="B190" s="21" t="n">
        <v>46212</v>
      </c>
      <c r="C190" s="20" t="inlineStr">
        <is>
          <t>K-3005</t>
        </is>
      </c>
      <c r="D190" s="22" t="n">
        <v>540</v>
      </c>
    </row>
    <row r="191">
      <c r="A191" s="20" t="inlineStr">
        <is>
          <t>KC-7187</t>
        </is>
      </c>
      <c r="B191" s="21" t="n">
        <v>46213</v>
      </c>
      <c r="C191" s="20" t="inlineStr">
        <is>
          <t>K-3054</t>
        </is>
      </c>
      <c r="D191" s="22" t="n">
        <v>530</v>
      </c>
    </row>
    <row r="192">
      <c r="A192" s="20" t="inlineStr">
        <is>
          <t>KC-7188</t>
        </is>
      </c>
      <c r="B192" s="21" t="n">
        <v>46214</v>
      </c>
      <c r="C192" s="20" t="inlineStr">
        <is>
          <t>K-3048</t>
        </is>
      </c>
      <c r="D192" s="22" t="n">
        <v>460</v>
      </c>
    </row>
    <row r="193">
      <c r="A193" s="20" t="inlineStr">
        <is>
          <t>KC-7189</t>
        </is>
      </c>
      <c r="B193" s="21" t="n">
        <v>46215</v>
      </c>
      <c r="C193" s="20" t="inlineStr">
        <is>
          <t>K-3053</t>
        </is>
      </c>
      <c r="D193" s="22" t="n">
        <v>650</v>
      </c>
    </row>
    <row r="194">
      <c r="A194" s="20" t="inlineStr">
        <is>
          <t>KC-7190</t>
        </is>
      </c>
      <c r="B194" s="21" t="n">
        <v>46216</v>
      </c>
      <c r="C194" s="20" t="inlineStr">
        <is>
          <t>K-3058</t>
        </is>
      </c>
      <c r="D194" s="22" t="n">
        <v>770</v>
      </c>
    </row>
    <row r="195">
      <c r="A195" s="20" t="inlineStr">
        <is>
          <t>KC-7191</t>
        </is>
      </c>
      <c r="B195" s="21" t="n">
        <v>46216</v>
      </c>
      <c r="C195" s="20" t="inlineStr">
        <is>
          <t>K-3061</t>
        </is>
      </c>
      <c r="D195" s="22" t="n">
        <v>700</v>
      </c>
    </row>
    <row r="196">
      <c r="A196" s="20" t="inlineStr">
        <is>
          <t>KC-7192</t>
        </is>
      </c>
      <c r="B196" s="21" t="n">
        <v>46217</v>
      </c>
      <c r="C196" s="20" t="inlineStr">
        <is>
          <t>K-3010</t>
        </is>
      </c>
      <c r="D196" s="22" t="n">
        <v>280</v>
      </c>
    </row>
    <row r="197">
      <c r="A197" s="20" t="inlineStr">
        <is>
          <t>KC-7193</t>
        </is>
      </c>
      <c r="B197" s="21" t="n">
        <v>46218</v>
      </c>
      <c r="C197" s="20" t="inlineStr">
        <is>
          <t>K-3034</t>
        </is>
      </c>
      <c r="D197" s="22" t="n">
        <v>560</v>
      </c>
    </row>
    <row r="198">
      <c r="A198" s="20" t="inlineStr">
        <is>
          <t>KC-7194</t>
        </is>
      </c>
      <c r="B198" s="21" t="n">
        <v>46218</v>
      </c>
      <c r="C198" s="20" t="inlineStr">
        <is>
          <t>K-3064</t>
        </is>
      </c>
      <c r="D198" s="22" t="n">
        <v>380</v>
      </c>
    </row>
    <row r="199">
      <c r="A199" s="20" t="inlineStr">
        <is>
          <t>KC-7195</t>
        </is>
      </c>
      <c r="B199" s="21" t="n">
        <v>46218</v>
      </c>
      <c r="C199" s="20" t="inlineStr">
        <is>
          <t>K-3070</t>
        </is>
      </c>
      <c r="D199" s="22" t="n">
        <v>460</v>
      </c>
    </row>
    <row r="200">
      <c r="A200" s="20" t="inlineStr">
        <is>
          <t>KC-7196</t>
        </is>
      </c>
      <c r="B200" s="21" t="n">
        <v>46219</v>
      </c>
      <c r="C200" s="20" t="inlineStr">
        <is>
          <t>K-3050</t>
        </is>
      </c>
      <c r="D200" s="22" t="n">
        <v>810</v>
      </c>
    </row>
    <row r="201">
      <c r="A201" s="20" t="inlineStr">
        <is>
          <t>KC-7197</t>
        </is>
      </c>
      <c r="B201" s="21" t="n">
        <v>46220</v>
      </c>
      <c r="C201" s="20" t="inlineStr">
        <is>
          <t>K-3063</t>
        </is>
      </c>
      <c r="D201" s="22" t="n">
        <v>530</v>
      </c>
    </row>
    <row r="202">
      <c r="A202" s="20" t="inlineStr">
        <is>
          <t>KC-7198</t>
        </is>
      </c>
      <c r="B202" s="21" t="n">
        <v>46224</v>
      </c>
      <c r="C202" s="20" t="inlineStr">
        <is>
          <t>K-3029</t>
        </is>
      </c>
      <c r="D202" s="22" t="n">
        <v>310</v>
      </c>
    </row>
    <row r="203">
      <c r="A203" s="20" t="inlineStr">
        <is>
          <t>KC-7199</t>
        </is>
      </c>
      <c r="B203" s="21" t="n">
        <v>46224</v>
      </c>
      <c r="C203" s="20" t="inlineStr">
        <is>
          <t>K-3055</t>
        </is>
      </c>
      <c r="D203" s="22" t="n">
        <v>740</v>
      </c>
    </row>
    <row r="204">
      <c r="A204" s="20" t="inlineStr">
        <is>
          <t>KC-7200</t>
        </is>
      </c>
      <c r="B204" s="21" t="n">
        <v>46225</v>
      </c>
      <c r="C204" s="20" t="inlineStr">
        <is>
          <t>K-3051</t>
        </is>
      </c>
      <c r="D204" s="22" t="n">
        <v>470</v>
      </c>
    </row>
    <row r="205">
      <c r="A205" s="20" t="inlineStr">
        <is>
          <t>KC-7201</t>
        </is>
      </c>
      <c r="B205" s="21" t="n">
        <v>46226</v>
      </c>
      <c r="C205" s="20" t="inlineStr">
        <is>
          <t>K-3065</t>
        </is>
      </c>
      <c r="D205" s="22" t="n">
        <v>440</v>
      </c>
    </row>
    <row r="206">
      <c r="A206" s="20" t="inlineStr">
        <is>
          <t>KC-7202</t>
        </is>
      </c>
      <c r="B206" s="21" t="n">
        <v>46228</v>
      </c>
      <c r="C206" s="20" t="inlineStr">
        <is>
          <t>K-3066</t>
        </is>
      </c>
      <c r="D206" s="22" t="n">
        <v>220</v>
      </c>
    </row>
    <row r="207">
      <c r="A207" s="20" t="inlineStr">
        <is>
          <t>KC-7203</t>
        </is>
      </c>
      <c r="B207" s="21" t="n">
        <v>46230</v>
      </c>
      <c r="C207" s="20" t="inlineStr">
        <is>
          <t>K-3046</t>
        </is>
      </c>
      <c r="D207" s="22" t="n">
        <v>440</v>
      </c>
    </row>
    <row r="208">
      <c r="A208" s="20" t="inlineStr">
        <is>
          <t>KC-7204</t>
        </is>
      </c>
      <c r="B208" s="21" t="n">
        <v>46230</v>
      </c>
      <c r="C208" s="20" t="inlineStr">
        <is>
          <t>K-3075</t>
        </is>
      </c>
      <c r="D208" s="22" t="n">
        <v>450</v>
      </c>
    </row>
    <row r="209">
      <c r="A209" s="20" t="inlineStr">
        <is>
          <t>KC-7205</t>
        </is>
      </c>
      <c r="B209" s="21" t="n">
        <v>46231</v>
      </c>
      <c r="C209" s="20" t="inlineStr">
        <is>
          <t>K-3006</t>
        </is>
      </c>
      <c r="D209" s="22" t="n">
        <v>500</v>
      </c>
    </row>
    <row r="210">
      <c r="A210" s="20" t="inlineStr">
        <is>
          <t>KC-7206</t>
        </is>
      </c>
      <c r="B210" s="21" t="n">
        <v>46231</v>
      </c>
      <c r="C210" s="20" t="inlineStr">
        <is>
          <t>K-3078</t>
        </is>
      </c>
      <c r="D210" s="22" t="n">
        <v>210</v>
      </c>
    </row>
    <row r="211">
      <c r="A211" s="20" t="inlineStr">
        <is>
          <t>KC-7207</t>
        </is>
      </c>
      <c r="B211" s="21" t="n">
        <v>46232</v>
      </c>
      <c r="C211" s="20" t="inlineStr">
        <is>
          <t>K-3026</t>
        </is>
      </c>
      <c r="D211" s="22" t="n">
        <v>560</v>
      </c>
    </row>
    <row r="212">
      <c r="A212" s="20" t="inlineStr">
        <is>
          <t>KC-7208</t>
        </is>
      </c>
      <c r="B212" s="21" t="n">
        <v>46232</v>
      </c>
      <c r="C212" s="20" t="inlineStr">
        <is>
          <t>K-3071</t>
        </is>
      </c>
      <c r="D212" s="22" t="n">
        <v>530</v>
      </c>
    </row>
    <row r="213">
      <c r="A213" s="20" t="inlineStr">
        <is>
          <t>KC-7209</t>
        </is>
      </c>
      <c r="B213" s="21" t="n">
        <v>46234</v>
      </c>
      <c r="C213" s="20" t="inlineStr">
        <is>
          <t>K-3052</t>
        </is>
      </c>
      <c r="D213" s="22" t="n">
        <v>550</v>
      </c>
    </row>
    <row r="214">
      <c r="A214" s="20" t="inlineStr">
        <is>
          <t>KC-7210</t>
        </is>
      </c>
      <c r="B214" s="21" t="n">
        <v>46235</v>
      </c>
      <c r="C214" s="20" t="inlineStr">
        <is>
          <t>K-3059</t>
        </is>
      </c>
      <c r="D214" s="22" t="n">
        <v>880</v>
      </c>
    </row>
    <row r="215">
      <c r="A215" s="20" t="inlineStr">
        <is>
          <t>KC-7211</t>
        </is>
      </c>
      <c r="B215" s="21" t="n">
        <v>46235</v>
      </c>
      <c r="C215" s="20" t="inlineStr">
        <is>
          <t>K-3078</t>
        </is>
      </c>
      <c r="D215" s="22" t="n">
        <v>340</v>
      </c>
    </row>
    <row r="216">
      <c r="A216" s="20" t="inlineStr">
        <is>
          <t>KC-7212</t>
        </is>
      </c>
      <c r="B216" s="21" t="n">
        <v>46236</v>
      </c>
      <c r="C216" s="20" t="inlineStr">
        <is>
          <t>K-3043</t>
        </is>
      </c>
      <c r="D216" s="22" t="n">
        <v>570</v>
      </c>
    </row>
    <row r="217">
      <c r="A217" s="20" t="inlineStr">
        <is>
          <t>KC-7213</t>
        </is>
      </c>
      <c r="B217" s="21" t="n">
        <v>46236</v>
      </c>
      <c r="C217" s="20" t="inlineStr">
        <is>
          <t>K-3067</t>
        </is>
      </c>
      <c r="D217" s="22" t="n">
        <v>200</v>
      </c>
    </row>
    <row r="218">
      <c r="A218" s="20" t="inlineStr">
        <is>
          <t>KC-7214</t>
        </is>
      </c>
      <c r="B218" s="21" t="n">
        <v>46238</v>
      </c>
      <c r="C218" s="20" t="inlineStr">
        <is>
          <t>K-3032</t>
        </is>
      </c>
      <c r="D218" s="22" t="n">
        <v>360</v>
      </c>
    </row>
    <row r="219">
      <c r="A219" s="20" t="inlineStr">
        <is>
          <t>KC-7215</t>
        </is>
      </c>
      <c r="B219" s="21" t="n">
        <v>46239</v>
      </c>
      <c r="C219" s="20" t="inlineStr">
        <is>
          <t>K-3006</t>
        </is>
      </c>
      <c r="D219" s="22" t="n">
        <v>680</v>
      </c>
    </row>
    <row r="220">
      <c r="A220" s="20" t="inlineStr">
        <is>
          <t>KC-7216</t>
        </is>
      </c>
      <c r="B220" s="21" t="n">
        <v>46240</v>
      </c>
      <c r="C220" s="20" t="inlineStr">
        <is>
          <t>K-3016</t>
        </is>
      </c>
      <c r="D220" s="22" t="n">
        <v>380</v>
      </c>
    </row>
    <row r="221">
      <c r="A221" s="20" t="inlineStr">
        <is>
          <t>KC-7217</t>
        </is>
      </c>
      <c r="B221" s="21" t="n">
        <v>46242</v>
      </c>
      <c r="C221" s="20" t="inlineStr">
        <is>
          <t>K-3058</t>
        </is>
      </c>
      <c r="D221" s="22" t="n">
        <v>650</v>
      </c>
    </row>
    <row r="222">
      <c r="A222" s="20" t="inlineStr">
        <is>
          <t>KC-7218</t>
        </is>
      </c>
      <c r="B222" s="21" t="n">
        <v>46243</v>
      </c>
      <c r="C222" s="20" t="inlineStr">
        <is>
          <t>K-3005</t>
        </is>
      </c>
      <c r="D222" s="22" t="n">
        <v>390</v>
      </c>
    </row>
    <row r="223">
      <c r="A223" s="20" t="inlineStr">
        <is>
          <t>KC-7219</t>
        </is>
      </c>
      <c r="B223" s="21" t="n">
        <v>46243</v>
      </c>
      <c r="C223" s="20" t="inlineStr">
        <is>
          <t>K-3039</t>
        </is>
      </c>
      <c r="D223" s="22" t="n">
        <v>760</v>
      </c>
    </row>
    <row r="224">
      <c r="A224" s="20" t="inlineStr">
        <is>
          <t>KC-7220</t>
        </is>
      </c>
      <c r="B224" s="21" t="n">
        <v>46243</v>
      </c>
      <c r="C224" s="20" t="inlineStr">
        <is>
          <t>K-3069</t>
        </is>
      </c>
      <c r="D224" s="22" t="n">
        <v>260</v>
      </c>
    </row>
    <row r="225">
      <c r="A225" s="20" t="inlineStr">
        <is>
          <t>KC-7221</t>
        </is>
      </c>
      <c r="B225" s="21" t="n">
        <v>46245</v>
      </c>
      <c r="C225" s="20" t="inlineStr">
        <is>
          <t>K-3011</t>
        </is>
      </c>
      <c r="D225" s="22" t="n">
        <v>440</v>
      </c>
    </row>
    <row r="226">
      <c r="A226" s="20" t="inlineStr">
        <is>
          <t>KC-7222</t>
        </is>
      </c>
      <c r="B226" s="21" t="n">
        <v>46245</v>
      </c>
      <c r="C226" s="20" t="inlineStr">
        <is>
          <t>K-3037</t>
        </is>
      </c>
      <c r="D226" s="22" t="n">
        <v>700</v>
      </c>
    </row>
    <row r="227">
      <c r="A227" s="20" t="inlineStr">
        <is>
          <t>KC-7223</t>
        </is>
      </c>
      <c r="B227" s="21" t="n">
        <v>46246</v>
      </c>
      <c r="C227" s="20" t="inlineStr">
        <is>
          <t>K-3036</t>
        </is>
      </c>
      <c r="D227" s="22" t="n">
        <v>640</v>
      </c>
    </row>
    <row r="228">
      <c r="A228" s="20" t="inlineStr">
        <is>
          <t>KC-7224</t>
        </is>
      </c>
      <c r="B228" s="21" t="n">
        <v>46247</v>
      </c>
      <c r="C228" s="20" t="inlineStr">
        <is>
          <t>K-3001</t>
        </is>
      </c>
      <c r="D228" s="22" t="n">
        <v>580</v>
      </c>
    </row>
    <row r="229">
      <c r="A229" s="20" t="inlineStr">
        <is>
          <t>KC-7225</t>
        </is>
      </c>
      <c r="B229" s="21" t="n">
        <v>46247</v>
      </c>
      <c r="C229" s="20" t="inlineStr">
        <is>
          <t>K-3052</t>
        </is>
      </c>
      <c r="D229" s="22" t="n">
        <v>760</v>
      </c>
    </row>
    <row r="230">
      <c r="A230" s="20" t="inlineStr">
        <is>
          <t>KC-7226</t>
        </is>
      </c>
      <c r="B230" s="21" t="n">
        <v>46247</v>
      </c>
      <c r="C230" s="20" t="inlineStr">
        <is>
          <t>K-3054</t>
        </is>
      </c>
      <c r="D230" s="22" t="n">
        <v>780</v>
      </c>
    </row>
    <row r="231">
      <c r="A231" s="20" t="inlineStr">
        <is>
          <t>KC-7227</t>
        </is>
      </c>
      <c r="B231" s="21" t="n">
        <v>46249</v>
      </c>
      <c r="C231" s="20" t="inlineStr">
        <is>
          <t>K-3055</t>
        </is>
      </c>
      <c r="D231" s="22" t="n">
        <v>740</v>
      </c>
    </row>
    <row r="232">
      <c r="A232" s="20" t="inlineStr">
        <is>
          <t>KC-7228</t>
        </is>
      </c>
      <c r="B232" s="21" t="n">
        <v>46250</v>
      </c>
      <c r="C232" s="20" t="inlineStr">
        <is>
          <t>K-3064</t>
        </is>
      </c>
      <c r="D232" s="22" t="n">
        <v>830</v>
      </c>
    </row>
    <row r="233">
      <c r="A233" s="20" t="inlineStr">
        <is>
          <t>KC-7229</t>
        </is>
      </c>
      <c r="B233" s="21" t="n">
        <v>46250</v>
      </c>
      <c r="C233" s="20" t="inlineStr">
        <is>
          <t>K-3072</t>
        </is>
      </c>
      <c r="D233" s="22" t="n">
        <v>340</v>
      </c>
    </row>
    <row r="234">
      <c r="A234" s="20" t="inlineStr">
        <is>
          <t>KC-7230</t>
        </is>
      </c>
      <c r="B234" s="21" t="n">
        <v>46251</v>
      </c>
      <c r="C234" s="20" t="inlineStr">
        <is>
          <t>K-3015</t>
        </is>
      </c>
      <c r="D234" s="22" t="n">
        <v>380</v>
      </c>
    </row>
    <row r="235">
      <c r="A235" s="20" t="inlineStr">
        <is>
          <t>KC-7231</t>
        </is>
      </c>
      <c r="B235" s="21" t="n">
        <v>46252</v>
      </c>
      <c r="C235" s="20" t="inlineStr">
        <is>
          <t>K-3050</t>
        </is>
      </c>
      <c r="D235" s="22" t="n">
        <v>700</v>
      </c>
    </row>
    <row r="236">
      <c r="A236" s="20" t="inlineStr">
        <is>
          <t>KC-7232</t>
        </is>
      </c>
      <c r="B236" s="21" t="n">
        <v>46252</v>
      </c>
      <c r="C236" s="20" t="inlineStr">
        <is>
          <t>K-3053</t>
        </is>
      </c>
      <c r="D236" s="22" t="n">
        <v>430</v>
      </c>
    </row>
    <row r="237">
      <c r="A237" s="20" t="inlineStr">
        <is>
          <t>KC-7233</t>
        </is>
      </c>
      <c r="B237" s="21" t="n">
        <v>46252</v>
      </c>
      <c r="C237" s="20" t="inlineStr">
        <is>
          <t>K-3077</t>
        </is>
      </c>
      <c r="D237" s="22" t="n">
        <v>380</v>
      </c>
    </row>
    <row r="238">
      <c r="A238" s="20" t="inlineStr">
        <is>
          <t>KC-7234</t>
        </is>
      </c>
      <c r="B238" s="21" t="n">
        <v>46255</v>
      </c>
      <c r="C238" s="20" t="inlineStr">
        <is>
          <t>K-3029</t>
        </is>
      </c>
      <c r="D238" s="22" t="n">
        <v>670</v>
      </c>
    </row>
    <row r="239">
      <c r="A239" s="20" t="inlineStr">
        <is>
          <t>KC-7235</t>
        </is>
      </c>
      <c r="B239" s="21" t="n">
        <v>46257</v>
      </c>
      <c r="C239" s="20" t="inlineStr">
        <is>
          <t>K-3063</t>
        </is>
      </c>
      <c r="D239" s="22" t="n">
        <v>530</v>
      </c>
    </row>
    <row r="240">
      <c r="A240" s="20" t="inlineStr">
        <is>
          <t>KC-7236</t>
        </is>
      </c>
      <c r="B240" s="21" t="n">
        <v>46258</v>
      </c>
      <c r="C240" s="20" t="inlineStr">
        <is>
          <t>K-3009</t>
        </is>
      </c>
      <c r="D240" s="22" t="n">
        <v>400</v>
      </c>
    </row>
    <row r="241">
      <c r="A241" s="20" t="inlineStr">
        <is>
          <t>KC-7237</t>
        </is>
      </c>
      <c r="B241" s="21" t="n">
        <v>46258</v>
      </c>
      <c r="C241" s="20" t="inlineStr">
        <is>
          <t>K-3065</t>
        </is>
      </c>
      <c r="D241" s="22" t="n">
        <v>200</v>
      </c>
    </row>
    <row r="242">
      <c r="A242" s="20" t="inlineStr">
        <is>
          <t>KC-7238</t>
        </is>
      </c>
      <c r="B242" s="21" t="n">
        <v>46259</v>
      </c>
      <c r="C242" s="20" t="inlineStr">
        <is>
          <t>K-3070</t>
        </is>
      </c>
      <c r="D242" s="22" t="n">
        <v>350</v>
      </c>
    </row>
    <row r="243">
      <c r="A243" s="20" t="inlineStr">
        <is>
          <t>KC-7239</t>
        </is>
      </c>
      <c r="B243" s="21" t="n">
        <v>46260</v>
      </c>
      <c r="C243" s="20" t="inlineStr">
        <is>
          <t>K-3014</t>
        </is>
      </c>
      <c r="D243" s="22" t="n">
        <v>670</v>
      </c>
    </row>
    <row r="244">
      <c r="A244" s="20" t="inlineStr">
        <is>
          <t>KC-7240</t>
        </is>
      </c>
      <c r="B244" s="21" t="n">
        <v>46260</v>
      </c>
      <c r="C244" s="20" t="inlineStr">
        <is>
          <t>K-3061</t>
        </is>
      </c>
      <c r="D244" s="22" t="n">
        <v>690</v>
      </c>
    </row>
    <row r="245">
      <c r="A245" s="20" t="inlineStr">
        <is>
          <t>KC-7241</t>
        </is>
      </c>
      <c r="B245" s="21" t="n">
        <v>46262</v>
      </c>
      <c r="C245" s="20" t="inlineStr">
        <is>
          <t>K-3033</t>
        </is>
      </c>
      <c r="D245" s="22" t="n">
        <v>410</v>
      </c>
    </row>
    <row r="246">
      <c r="A246" s="20" t="inlineStr">
        <is>
          <t>KC-7242</t>
        </is>
      </c>
      <c r="B246" s="21" t="n">
        <v>46262</v>
      </c>
      <c r="C246" s="20" t="inlineStr">
        <is>
          <t>K-3048</t>
        </is>
      </c>
      <c r="D246" s="22" t="n">
        <v>380</v>
      </c>
    </row>
    <row r="247">
      <c r="A247" s="20" t="inlineStr">
        <is>
          <t>KC-7243</t>
        </is>
      </c>
      <c r="B247" s="21" t="n">
        <v>46263</v>
      </c>
      <c r="C247" s="20" t="inlineStr">
        <is>
          <t>K-3045</t>
        </is>
      </c>
      <c r="D247" s="22" t="n">
        <v>780</v>
      </c>
    </row>
    <row r="248">
      <c r="A248" s="20" t="inlineStr">
        <is>
          <t>KC-7244</t>
        </is>
      </c>
      <c r="B248" s="21" t="n">
        <v>46263</v>
      </c>
      <c r="C248" s="20" t="inlineStr">
        <is>
          <t>K-3046</t>
        </is>
      </c>
      <c r="D248" s="22" t="n">
        <v>570</v>
      </c>
    </row>
    <row r="249">
      <c r="A249" s="20" t="inlineStr">
        <is>
          <t>KC-7245</t>
        </is>
      </c>
      <c r="B249" s="21" t="n">
        <v>46264</v>
      </c>
      <c r="C249" s="20" t="inlineStr">
        <is>
          <t>K-3035</t>
        </is>
      </c>
      <c r="D249" s="22" t="n">
        <v>480</v>
      </c>
    </row>
    <row r="250">
      <c r="A250" s="20" t="inlineStr">
        <is>
          <t>KC-7246</t>
        </is>
      </c>
      <c r="B250" s="21" t="n">
        <v>46265</v>
      </c>
      <c r="C250" s="20" t="inlineStr">
        <is>
          <t>K-3074</t>
        </is>
      </c>
      <c r="D250" s="22" t="n">
        <v>240</v>
      </c>
    </row>
    <row r="251">
      <c r="A251" s="20" t="inlineStr">
        <is>
          <t>KC-7247</t>
        </is>
      </c>
      <c r="B251" s="21" t="n">
        <v>46266</v>
      </c>
      <c r="C251" s="20" t="inlineStr">
        <is>
          <t>K-3063</t>
        </is>
      </c>
      <c r="D251" s="22" t="n">
        <v>890</v>
      </c>
    </row>
    <row r="252">
      <c r="A252" s="20" t="inlineStr">
        <is>
          <t>KC-7248</t>
        </is>
      </c>
      <c r="B252" s="21" t="n">
        <v>46267</v>
      </c>
      <c r="C252" s="20" t="inlineStr">
        <is>
          <t>K-3059</t>
        </is>
      </c>
      <c r="D252" s="22" t="n">
        <v>440</v>
      </c>
    </row>
    <row r="253">
      <c r="A253" s="20" t="inlineStr">
        <is>
          <t>KC-7249</t>
        </is>
      </c>
      <c r="B253" s="21" t="n">
        <v>46270</v>
      </c>
      <c r="C253" s="20" t="inlineStr">
        <is>
          <t>K-3020</t>
        </is>
      </c>
      <c r="D253" s="22" t="n">
        <v>460</v>
      </c>
    </row>
    <row r="254">
      <c r="A254" s="20" t="inlineStr">
        <is>
          <t>KC-7250</t>
        </is>
      </c>
      <c r="B254" s="21" t="n">
        <v>46272</v>
      </c>
      <c r="C254" s="20" t="inlineStr">
        <is>
          <t>K-3011</t>
        </is>
      </c>
      <c r="D254" s="22" t="n">
        <v>400</v>
      </c>
    </row>
    <row r="255">
      <c r="A255" s="20" t="inlineStr">
        <is>
          <t>KC-7251</t>
        </is>
      </c>
      <c r="B255" s="21" t="n">
        <v>46273</v>
      </c>
      <c r="C255" s="20" t="inlineStr">
        <is>
          <t>K-3045</t>
        </is>
      </c>
      <c r="D255" s="22" t="n">
        <v>550</v>
      </c>
    </row>
    <row r="256">
      <c r="A256" s="20" t="inlineStr">
        <is>
          <t>KC-7252</t>
        </is>
      </c>
      <c r="B256" s="21" t="n">
        <v>46274</v>
      </c>
      <c r="C256" s="20" t="inlineStr">
        <is>
          <t>K-3048</t>
        </is>
      </c>
      <c r="D256" s="22" t="n">
        <v>350</v>
      </c>
    </row>
    <row r="257">
      <c r="A257" s="20" t="inlineStr">
        <is>
          <t>KC-7253</t>
        </is>
      </c>
      <c r="B257" s="21" t="n">
        <v>46274</v>
      </c>
      <c r="C257" s="20" t="inlineStr">
        <is>
          <t>K-3070</t>
        </is>
      </c>
      <c r="D257" s="22" t="n">
        <v>240</v>
      </c>
    </row>
    <row r="258">
      <c r="A258" s="20" t="inlineStr">
        <is>
          <t>KC-7254</t>
        </is>
      </c>
      <c r="B258" s="21" t="n">
        <v>46278</v>
      </c>
      <c r="C258" s="20" t="inlineStr">
        <is>
          <t>K-3077</t>
        </is>
      </c>
      <c r="D258" s="22" t="n">
        <v>530</v>
      </c>
    </row>
    <row r="259">
      <c r="A259" s="20" t="inlineStr">
        <is>
          <t>KC-7255</t>
        </is>
      </c>
      <c r="B259" s="21" t="n">
        <v>46279</v>
      </c>
      <c r="C259" s="20" t="inlineStr">
        <is>
          <t>K-3005</t>
        </is>
      </c>
      <c r="D259" s="22" t="n">
        <v>260</v>
      </c>
    </row>
    <row r="260">
      <c r="A260" s="20" t="inlineStr">
        <is>
          <t>KC-7256</t>
        </is>
      </c>
      <c r="B260" s="21" t="n">
        <v>46281</v>
      </c>
      <c r="C260" s="20" t="inlineStr">
        <is>
          <t>K-3036</t>
        </is>
      </c>
      <c r="D260" s="22" t="n">
        <v>350</v>
      </c>
    </row>
    <row r="261">
      <c r="A261" s="20" t="inlineStr">
        <is>
          <t>KC-7257</t>
        </is>
      </c>
      <c r="B261" s="21" t="n">
        <v>46283</v>
      </c>
      <c r="C261" s="20" t="inlineStr">
        <is>
          <t>K-3046</t>
        </is>
      </c>
      <c r="D261" s="22" t="n">
        <v>650</v>
      </c>
    </row>
    <row r="262">
      <c r="A262" s="20" t="inlineStr">
        <is>
          <t>KC-7258</t>
        </is>
      </c>
      <c r="B262" s="21" t="n">
        <v>46283</v>
      </c>
      <c r="C262" s="20" t="inlineStr">
        <is>
          <t>K-3066</t>
        </is>
      </c>
      <c r="D262" s="22" t="n">
        <v>520</v>
      </c>
    </row>
    <row r="263">
      <c r="A263" s="20" t="inlineStr">
        <is>
          <t>KC-7259</t>
        </is>
      </c>
      <c r="B263" s="21" t="n">
        <v>46285</v>
      </c>
      <c r="C263" s="20" t="inlineStr">
        <is>
          <t>K-3037</t>
        </is>
      </c>
      <c r="D263" s="22" t="n">
        <v>690</v>
      </c>
    </row>
    <row r="264">
      <c r="A264" s="20" t="inlineStr">
        <is>
          <t>KC-7260</t>
        </is>
      </c>
      <c r="B264" s="21" t="n">
        <v>46286</v>
      </c>
      <c r="C264" s="20" t="inlineStr">
        <is>
          <t>K-3054</t>
        </is>
      </c>
      <c r="D264" s="22" t="n">
        <v>850</v>
      </c>
    </row>
    <row r="265">
      <c r="A265" s="20" t="inlineStr">
        <is>
          <t>KC-7261</t>
        </is>
      </c>
      <c r="B265" s="21" t="n">
        <v>46286</v>
      </c>
      <c r="C265" s="20" t="inlineStr">
        <is>
          <t>K-3071</t>
        </is>
      </c>
      <c r="D265" s="22" t="n">
        <v>460</v>
      </c>
    </row>
    <row r="266">
      <c r="A266" s="20" t="inlineStr">
        <is>
          <t>KC-7262</t>
        </is>
      </c>
      <c r="B266" s="21" t="n">
        <v>46286</v>
      </c>
      <c r="C266" s="20" t="inlineStr">
        <is>
          <t>K-3074</t>
        </is>
      </c>
      <c r="D266" s="22" t="n">
        <v>570</v>
      </c>
    </row>
    <row r="267">
      <c r="A267" s="20" t="inlineStr">
        <is>
          <t>KC-7263</t>
        </is>
      </c>
      <c r="B267" s="21" t="n">
        <v>46288</v>
      </c>
      <c r="C267" s="20" t="inlineStr">
        <is>
          <t>K-3061</t>
        </is>
      </c>
      <c r="D267" s="22" t="n">
        <v>530</v>
      </c>
    </row>
    <row r="268">
      <c r="A268" s="20" t="inlineStr">
        <is>
          <t>KC-7264</t>
        </is>
      </c>
      <c r="B268" s="21" t="n">
        <v>46288</v>
      </c>
      <c r="C268" s="20" t="inlineStr">
        <is>
          <t>K-3065</t>
        </is>
      </c>
      <c r="D268" s="22" t="n">
        <v>480</v>
      </c>
    </row>
    <row r="269">
      <c r="A269" s="20" t="inlineStr">
        <is>
          <t>KC-7265</t>
        </is>
      </c>
      <c r="B269" s="21" t="n">
        <v>46289</v>
      </c>
      <c r="C269" s="20" t="inlineStr">
        <is>
          <t>K-3009</t>
        </is>
      </c>
      <c r="D269" s="22" t="n">
        <v>320</v>
      </c>
    </row>
    <row r="270">
      <c r="A270" s="20" t="inlineStr">
        <is>
          <t>KC-7266</t>
        </is>
      </c>
      <c r="B270" s="21" t="n">
        <v>46289</v>
      </c>
      <c r="C270" s="20" t="inlineStr">
        <is>
          <t>K-3052</t>
        </is>
      </c>
      <c r="D270" s="22" t="n">
        <v>810</v>
      </c>
    </row>
    <row r="271">
      <c r="A271" s="20" t="inlineStr">
        <is>
          <t>KC-7267</t>
        </is>
      </c>
      <c r="B271" s="21" t="n">
        <v>46290</v>
      </c>
      <c r="C271" s="20" t="inlineStr">
        <is>
          <t>K-3001</t>
        </is>
      </c>
      <c r="D271" s="22" t="n">
        <v>570</v>
      </c>
    </row>
    <row r="272">
      <c r="A272" s="20" t="inlineStr">
        <is>
          <t>KC-7268</t>
        </is>
      </c>
      <c r="B272" s="21" t="n">
        <v>46292</v>
      </c>
      <c r="C272" s="20" t="inlineStr">
        <is>
          <t>K-3016</t>
        </is>
      </c>
      <c r="D272" s="22" t="n">
        <v>410</v>
      </c>
    </row>
    <row r="273">
      <c r="A273" s="20" t="inlineStr">
        <is>
          <t>KC-7269</t>
        </is>
      </c>
      <c r="B273" s="21" t="n">
        <v>46292</v>
      </c>
      <c r="C273" s="20" t="inlineStr">
        <is>
          <t>K-3039</t>
        </is>
      </c>
      <c r="D273" s="22" t="n">
        <v>780</v>
      </c>
    </row>
    <row r="274">
      <c r="A274" s="20" t="inlineStr">
        <is>
          <t>KC-7270</t>
        </is>
      </c>
      <c r="B274" s="21" t="n">
        <v>46293</v>
      </c>
      <c r="C274" s="20" t="inlineStr">
        <is>
          <t>K-3064</t>
        </is>
      </c>
      <c r="D274" s="22" t="n">
        <v>480</v>
      </c>
    </row>
    <row r="275">
      <c r="A275" s="20" t="inlineStr">
        <is>
          <t>KC-7271</t>
        </is>
      </c>
      <c r="B275" s="21" t="n">
        <v>46294</v>
      </c>
      <c r="C275" s="20" t="inlineStr">
        <is>
          <t>K-3050</t>
        </is>
      </c>
      <c r="D275" s="22" t="n">
        <v>390</v>
      </c>
    </row>
    <row r="276">
      <c r="A276" s="20" t="inlineStr">
        <is>
          <t>KC-7272</t>
        </is>
      </c>
      <c r="B276" s="21" t="n">
        <v>46294</v>
      </c>
      <c r="C276" s="20" t="inlineStr">
        <is>
          <t>K-3055</t>
        </is>
      </c>
      <c r="D276" s="22" t="n">
        <v>790</v>
      </c>
    </row>
    <row r="277">
      <c r="A277" s="20" t="inlineStr">
        <is>
          <t>KC-7273</t>
        </is>
      </c>
      <c r="B277" s="21" t="n">
        <v>46295</v>
      </c>
      <c r="C277" s="20" t="inlineStr">
        <is>
          <t>K-3069</t>
        </is>
      </c>
      <c r="D277" s="22" t="n">
        <v>500</v>
      </c>
    </row>
    <row r="278">
      <c r="A278" s="23" t="n"/>
      <c r="B278" s="24" t="n"/>
      <c r="C278" s="23" t="n"/>
      <c r="D278" s="25" t="n"/>
    </row>
    <row r="279">
      <c r="A279" s="23" t="n"/>
      <c r="B279" s="24" t="n"/>
      <c r="C279" s="23" t="n"/>
      <c r="D279" s="25" t="n"/>
    </row>
    <row r="280">
      <c r="A280" s="23" t="n"/>
      <c r="B280" s="24" t="n"/>
      <c r="C280" s="23" t="n"/>
      <c r="D280" s="25" t="n"/>
    </row>
    <row r="281">
      <c r="A281" s="23" t="n"/>
      <c r="B281" s="24" t="n"/>
      <c r="C281" s="23" t="n"/>
      <c r="D281" s="25" t="n"/>
    </row>
    <row r="282">
      <c r="A282" s="23" t="n"/>
      <c r="B282" s="24" t="n"/>
      <c r="C282" s="23" t="n"/>
      <c r="D282" s="25" t="n"/>
    </row>
    <row r="283">
      <c r="A283" s="23" t="n"/>
      <c r="B283" s="24" t="n"/>
      <c r="C283" s="23" t="n"/>
      <c r="D283" s="25" t="n"/>
    </row>
    <row r="284">
      <c r="A284" s="23" t="n"/>
      <c r="B284" s="24" t="n"/>
      <c r="C284" s="23" t="n"/>
      <c r="D284" s="25" t="n"/>
    </row>
    <row r="285">
      <c r="A285" s="23" t="n"/>
      <c r="B285" s="24" t="n"/>
      <c r="C285" s="23" t="n"/>
      <c r="D285" s="25" t="n"/>
    </row>
    <row r="286">
      <c r="A286" s="23" t="n"/>
      <c r="B286" s="24" t="n"/>
      <c r="C286" s="23" t="n"/>
      <c r="D286" s="25" t="n"/>
    </row>
    <row r="287">
      <c r="A287" s="23" t="n"/>
      <c r="B287" s="24" t="n"/>
      <c r="C287" s="23" t="n"/>
      <c r="D287" s="25" t="n"/>
    </row>
    <row r="288">
      <c r="A288" s="23" t="n"/>
      <c r="B288" s="24" t="n"/>
      <c r="C288" s="23" t="n"/>
      <c r="D288" s="25" t="n"/>
    </row>
    <row r="289">
      <c r="A289" s="23" t="n"/>
      <c r="B289" s="24" t="n"/>
      <c r="C289" s="23" t="n"/>
      <c r="D289" s="25" t="n"/>
    </row>
    <row r="290">
      <c r="A290" s="23" t="n"/>
      <c r="B290" s="24" t="n"/>
      <c r="C290" s="23" t="n"/>
      <c r="D290" s="25" t="n"/>
    </row>
    <row r="291">
      <c r="A291" s="23" t="n"/>
      <c r="B291" s="24" t="n"/>
      <c r="C291" s="23" t="n"/>
      <c r="D291" s="25" t="n"/>
    </row>
    <row r="292">
      <c r="A292" s="23" t="n"/>
      <c r="B292" s="24" t="n"/>
      <c r="C292" s="23" t="n"/>
      <c r="D292" s="25" t="n"/>
    </row>
    <row r="293">
      <c r="A293" s="23" t="n"/>
      <c r="B293" s="24" t="n"/>
      <c r="C293" s="23" t="n"/>
      <c r="D293" s="25" t="n"/>
    </row>
    <row r="294">
      <c r="A294" s="23" t="n"/>
      <c r="B294" s="24" t="n"/>
      <c r="C294" s="23" t="n"/>
      <c r="D294" s="25" t="n"/>
    </row>
    <row r="295">
      <c r="A295" s="23" t="n"/>
      <c r="B295" s="24" t="n"/>
      <c r="C295" s="23" t="n"/>
      <c r="D295" s="25" t="n"/>
    </row>
    <row r="296">
      <c r="A296" s="23" t="n"/>
      <c r="B296" s="24" t="n"/>
      <c r="C296" s="23" t="n"/>
      <c r="D296" s="25" t="n"/>
    </row>
    <row r="297">
      <c r="A297" s="23" t="n"/>
      <c r="B297" s="24" t="n"/>
      <c r="C297" s="23" t="n"/>
      <c r="D297" s="25" t="n"/>
    </row>
    <row r="298">
      <c r="A298" s="23" t="n"/>
      <c r="B298" s="24" t="n"/>
      <c r="C298" s="23" t="n"/>
      <c r="D298" s="25" t="n"/>
    </row>
    <row r="299">
      <c r="A299" s="23" t="n"/>
      <c r="B299" s="24" t="n"/>
      <c r="C299" s="23" t="n"/>
      <c r="D299" s="25" t="n"/>
    </row>
    <row r="300">
      <c r="A300" s="23" t="n"/>
      <c r="B300" s="24" t="n"/>
      <c r="C300" s="23" t="n"/>
      <c r="D300" s="25" t="n"/>
    </row>
    <row r="301">
      <c r="A301" s="23" t="n"/>
      <c r="B301" s="24" t="n"/>
      <c r="C301" s="23" t="n"/>
      <c r="D301" s="25" t="n"/>
    </row>
    <row r="302">
      <c r="A302" s="23" t="n"/>
      <c r="B302" s="24" t="n"/>
      <c r="C302" s="23" t="n"/>
      <c r="D302" s="25" t="n"/>
    </row>
    <row r="303">
      <c r="A303" s="23" t="n"/>
      <c r="B303" s="24" t="n"/>
      <c r="C303" s="23" t="n"/>
      <c r="D303" s="25" t="n"/>
    </row>
    <row r="304">
      <c r="A304" s="23" t="n"/>
      <c r="B304" s="24" t="n"/>
      <c r="C304" s="23" t="n"/>
      <c r="D304" s="25" t="n"/>
    </row>
    <row r="305">
      <c r="A305" s="23" t="n"/>
      <c r="B305" s="24" t="n"/>
      <c r="C305" s="23" t="n"/>
      <c r="D305" s="25" t="n"/>
    </row>
    <row r="306">
      <c r="A306" s="23" t="n"/>
      <c r="B306" s="24" t="n"/>
      <c r="C306" s="23" t="n"/>
      <c r="D306" s="25" t="n"/>
    </row>
    <row r="307">
      <c r="A307" s="23" t="n"/>
      <c r="B307" s="24" t="n"/>
      <c r="C307" s="23" t="n"/>
      <c r="D307" s="25" t="n"/>
    </row>
    <row r="308">
      <c r="A308" s="23" t="n"/>
      <c r="B308" s="24" t="n"/>
      <c r="C308" s="23" t="n"/>
      <c r="D308" s="25" t="n"/>
    </row>
    <row r="309">
      <c r="A309" s="23" t="n"/>
      <c r="B309" s="24" t="n"/>
      <c r="C309" s="23" t="n"/>
      <c r="D309" s="25" t="n"/>
    </row>
    <row r="310">
      <c r="A310" s="23" t="n"/>
      <c r="B310" s="24" t="n"/>
      <c r="C310" s="23" t="n"/>
      <c r="D310" s="25" t="n"/>
    </row>
    <row r="311">
      <c r="A311" s="23" t="n"/>
      <c r="B311" s="24" t="n"/>
      <c r="C311" s="23" t="n"/>
      <c r="D311" s="25" t="n"/>
    </row>
    <row r="312">
      <c r="A312" s="23" t="n"/>
      <c r="B312" s="24" t="n"/>
      <c r="C312" s="23" t="n"/>
      <c r="D312" s="25" t="n"/>
    </row>
    <row r="313">
      <c r="A313" s="23" t="n"/>
      <c r="B313" s="24" t="n"/>
      <c r="C313" s="23" t="n"/>
      <c r="D313" s="25" t="n"/>
    </row>
    <row r="314">
      <c r="A314" s="23" t="n"/>
      <c r="B314" s="24" t="n"/>
      <c r="C314" s="23" t="n"/>
      <c r="D314" s="25" t="n"/>
    </row>
    <row r="315">
      <c r="A315" s="23" t="n"/>
      <c r="B315" s="24" t="n"/>
      <c r="C315" s="23" t="n"/>
      <c r="D315" s="25" t="n"/>
    </row>
    <row r="316">
      <c r="A316" s="23" t="n"/>
      <c r="B316" s="24" t="n"/>
      <c r="C316" s="23" t="n"/>
      <c r="D316" s="25" t="n"/>
    </row>
    <row r="317">
      <c r="A317" s="23" t="n"/>
      <c r="B317" s="24" t="n"/>
      <c r="C317" s="23" t="n"/>
      <c r="D317" s="25" t="n"/>
    </row>
    <row r="318">
      <c r="A318" s="23" t="n"/>
      <c r="B318" s="24" t="n"/>
      <c r="C318" s="23" t="n"/>
      <c r="D318" s="25" t="n"/>
    </row>
    <row r="319">
      <c r="A319" s="23" t="n"/>
      <c r="B319" s="24" t="n"/>
      <c r="C319" s="23" t="n"/>
      <c r="D319" s="25" t="n"/>
    </row>
    <row r="320">
      <c r="A320" s="23" t="n"/>
      <c r="B320" s="24" t="n"/>
      <c r="C320" s="23" t="n"/>
      <c r="D320" s="25" t="n"/>
    </row>
    <row r="321">
      <c r="A321" s="23" t="n"/>
      <c r="B321" s="24" t="n"/>
      <c r="C321" s="23" t="n"/>
      <c r="D321" s="25" t="n"/>
    </row>
    <row r="322">
      <c r="A322" s="23" t="n"/>
      <c r="B322" s="24" t="n"/>
      <c r="C322" s="23" t="n"/>
      <c r="D322" s="25" t="n"/>
    </row>
    <row r="323">
      <c r="A323" s="23" t="n"/>
      <c r="B323" s="24" t="n"/>
      <c r="C323" s="23" t="n"/>
      <c r="D323" s="25" t="n"/>
    </row>
    <row r="324">
      <c r="A324" s="23" t="n"/>
      <c r="B324" s="24" t="n"/>
      <c r="C324" s="23" t="n"/>
      <c r="D324" s="25" t="n"/>
    </row>
    <row r="325">
      <c r="A325" s="23" t="n"/>
      <c r="B325" s="24" t="n"/>
      <c r="C325" s="23" t="n"/>
      <c r="D325" s="25" t="n"/>
    </row>
    <row r="326">
      <c r="A326" s="23" t="n"/>
      <c r="B326" s="24" t="n"/>
      <c r="C326" s="23" t="n"/>
      <c r="D326" s="25" t="n"/>
    </row>
    <row r="327">
      <c r="A327" s="23" t="n"/>
      <c r="B327" s="24" t="n"/>
      <c r="C327" s="23" t="n"/>
      <c r="D327" s="25" t="n"/>
    </row>
    <row r="328">
      <c r="A328" s="23" t="n"/>
      <c r="B328" s="24" t="n"/>
      <c r="C328" s="23" t="n"/>
      <c r="D328" s="25" t="n"/>
    </row>
    <row r="329">
      <c r="A329" s="23" t="n"/>
      <c r="B329" s="24" t="n"/>
      <c r="C329" s="23" t="n"/>
      <c r="D329" s="25" t="n"/>
    </row>
    <row r="330">
      <c r="A330" s="23" t="n"/>
      <c r="B330" s="24" t="n"/>
      <c r="C330" s="23" t="n"/>
      <c r="D330" s="25" t="n"/>
    </row>
    <row r="331">
      <c r="A331" s="23" t="n"/>
      <c r="B331" s="24" t="n"/>
      <c r="C331" s="23" t="n"/>
      <c r="D331" s="25" t="n"/>
    </row>
    <row r="332">
      <c r="A332" s="23" t="n"/>
      <c r="B332" s="24" t="n"/>
      <c r="C332" s="23" t="n"/>
      <c r="D332" s="25" t="n"/>
    </row>
    <row r="333">
      <c r="A333" s="23" t="n"/>
      <c r="B333" s="24" t="n"/>
      <c r="C333" s="23" t="n"/>
      <c r="D333" s="25" t="n"/>
    </row>
    <row r="334">
      <c r="A334" s="23" t="n"/>
      <c r="B334" s="24" t="n"/>
      <c r="C334" s="23" t="n"/>
      <c r="D334" s="25" t="n"/>
    </row>
    <row r="335">
      <c r="A335" s="23" t="n"/>
      <c r="B335" s="24" t="n"/>
      <c r="C335" s="23" t="n"/>
      <c r="D335" s="25" t="n"/>
    </row>
    <row r="336">
      <c r="A336" s="23" t="n"/>
      <c r="B336" s="24" t="n"/>
      <c r="C336" s="23" t="n"/>
      <c r="D336" s="25" t="n"/>
    </row>
  </sheetData>
  <mergeCells count="2">
    <mergeCell ref="A1:D1"/>
    <mergeCell ref="A2:D2"/>
  </mergeCells>
  <dataValidations count="3">
    <dataValidation sqref="B5:B577" showDropDown="0" showInputMessage="0" showErrorMessage="1" allowBlank="1" errorTitle="Date needed" error="Type a date like 15-09-2026." type="date" operator="greaterThan">
      <formula1>36526</formula1>
    </dataValidation>
    <dataValidation sqref="C5:C577" showDropDown="0" showInputMessage="0" showErrorMessage="1" allowBlank="1" errorTitle="Pick from the list" error="Please pick a value from the drop-down list." type="list">
      <formula1>=INDIRECT("Customers[Customer ID]")</formula1>
    </dataValidation>
    <dataValidation sqref="D5:D577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4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3" customWidth="1" min="4" max="4"/>
    <col width="13" customWidth="1" min="5" max="5"/>
    <col width="8" customWidth="1" min="6" max="6"/>
    <col width="11" customWidth="1" min="7" max="7"/>
    <col width="11" customWidth="1" min="8" max="8"/>
    <col width="10" customWidth="1" min="9" max="9"/>
    <col width="13" customWidth="1" min="10" max="10"/>
    <col width="9" customWidth="1" min="11" max="11"/>
  </cols>
  <sheetData>
    <row r="1" ht="30" customHeight="1">
      <c r="A1" s="17" t="inlineStr">
        <is>
          <t>Customers (one row per customer)</t>
        </is>
      </c>
    </row>
    <row r="2" ht="30" customHeight="1">
      <c r="A2" s="18" t="inlineStr">
        <is>
          <t>Type each Customer ID once and pick City and Channel (yellow). Green columns are formulas. All numbers in this workbook are fictional teaching data, not real company figures.</t>
        </is>
      </c>
    </row>
    <row r="4" ht="32" customHeight="1">
      <c r="A4" s="19" t="inlineStr">
        <is>
          <t>Customer ID</t>
        </is>
      </c>
      <c r="B4" s="19" t="inlineStr">
        <is>
          <t>City</t>
        </is>
      </c>
      <c r="C4" s="19" t="inlineStr">
        <is>
          <t>Channel</t>
        </is>
      </c>
      <c r="D4" s="19" t="inlineStr">
        <is>
          <t>First Order</t>
        </is>
      </c>
      <c r="E4" s="19" t="inlineStr">
        <is>
          <t>Last Order</t>
        </is>
      </c>
      <c r="F4" s="19" t="inlineStr">
        <is>
          <t>Orders</t>
        </is>
      </c>
      <c r="G4" s="19" t="inlineStr">
        <is>
          <t>Revenue</t>
        </is>
      </c>
      <c r="H4" s="19" t="inlineStr">
        <is>
          <t>Gross Profit</t>
        </is>
      </c>
      <c r="I4" s="19" t="inlineStr">
        <is>
          <t>Status</t>
        </is>
      </c>
      <c r="J4" s="19" t="inlineStr">
        <is>
          <t>End Date</t>
        </is>
      </c>
      <c r="K4" s="19" t="inlineStr">
        <is>
          <t>Active Months</t>
        </is>
      </c>
    </row>
    <row r="5">
      <c r="A5" s="20" t="inlineStr">
        <is>
          <t>K-3001</t>
        </is>
      </c>
      <c r="B5" s="20" t="inlineStr">
        <is>
          <t>Sambhaji Nagar</t>
        </is>
      </c>
      <c r="C5" s="20" t="inlineStr">
        <is>
          <t>Instagram</t>
        </is>
      </c>
      <c r="D5" s="26">
        <f>_xlfn.MINIFS(Orders[Order Date],Orders[Customer ID],Customers[[#This Row],[Customer ID]])</f>
        <v/>
      </c>
      <c r="E5" s="26">
        <f>_xlfn.MAXIFS(Orders[Order Date],Orders[Customer ID],Customers[[#This Row],[Customer ID]])</f>
        <v/>
      </c>
      <c r="F5" s="27">
        <f>COUNTIFS(Orders[Customer ID],Customers[[#This Row],[Customer ID]])</f>
        <v/>
      </c>
      <c r="G5" s="28">
        <f>SUMIFS(Orders[Amount],Orders[Customer ID],Customers[[#This Row],[Customer ID]])</f>
        <v/>
      </c>
      <c r="H5" s="28">
        <f>Customers[[#This Row],[Revenue]]*GrossMargin</f>
        <v/>
      </c>
      <c r="I5" s="29">
        <f>IF(AsOfDate-Customers[[#This Row],[Last Order]]&gt;ChurnDays,"Churned","Active")</f>
        <v/>
      </c>
      <c r="J5" s="26">
        <f>IF(Customers[[#This Row],[Status]]="Churned",Customers[[#This Row],[Last Order]],AsOfDate)</f>
        <v/>
      </c>
      <c r="K5" s="27">
        <f>MAX(1,(YEAR(Customers[[#This Row],[End Date]])-YEAR(Customers[[#This Row],[First Order]]))*12+MONTH(Customers[[#This Row],[End Date]])-MONTH(Customers[[#This Row],[First Order]]))</f>
        <v/>
      </c>
    </row>
    <row r="6">
      <c r="A6" s="20" t="inlineStr">
        <is>
          <t>K-3002</t>
        </is>
      </c>
      <c r="B6" s="20" t="inlineStr">
        <is>
          <t>Kolhapur</t>
        </is>
      </c>
      <c r="C6" s="20" t="inlineStr">
        <is>
          <t>Instagram</t>
        </is>
      </c>
      <c r="D6" s="26">
        <f>_xlfn.MINIFS(Orders[Order Date],Orders[Customer ID],Customers[[#This Row],[Customer ID]])</f>
        <v/>
      </c>
      <c r="E6" s="26">
        <f>_xlfn.MAXIFS(Orders[Order Date],Orders[Customer ID],Customers[[#This Row],[Customer ID]])</f>
        <v/>
      </c>
      <c r="F6" s="27">
        <f>COUNTIFS(Orders[Customer ID],Customers[[#This Row],[Customer ID]])</f>
        <v/>
      </c>
      <c r="G6" s="28">
        <f>SUMIFS(Orders[Amount],Orders[Customer ID],Customers[[#This Row],[Customer ID]])</f>
        <v/>
      </c>
      <c r="H6" s="28">
        <f>Customers[[#This Row],[Revenue]]*GrossMargin</f>
        <v/>
      </c>
      <c r="I6" s="29">
        <f>IF(AsOfDate-Customers[[#This Row],[Last Order]]&gt;ChurnDays,"Churned","Active")</f>
        <v/>
      </c>
      <c r="J6" s="26">
        <f>IF(Customers[[#This Row],[Status]]="Churned",Customers[[#This Row],[Last Order]],AsOfDate)</f>
        <v/>
      </c>
      <c r="K6" s="27">
        <f>MAX(1,(YEAR(Customers[[#This Row],[End Date]])-YEAR(Customers[[#This Row],[First Order]]))*12+MONTH(Customers[[#This Row],[End Date]])-MONTH(Customers[[#This Row],[First Order]]))</f>
        <v/>
      </c>
    </row>
    <row r="7">
      <c r="A7" s="20" t="inlineStr">
        <is>
          <t>K-3003</t>
        </is>
      </c>
      <c r="B7" s="20" t="inlineStr">
        <is>
          <t>Kolhapur</t>
        </is>
      </c>
      <c r="C7" s="20" t="inlineStr">
        <is>
          <t>Instagram</t>
        </is>
      </c>
      <c r="D7" s="26">
        <f>_xlfn.MINIFS(Orders[Order Date],Orders[Customer ID],Customers[[#This Row],[Customer ID]])</f>
        <v/>
      </c>
      <c r="E7" s="26">
        <f>_xlfn.MAXIFS(Orders[Order Date],Orders[Customer ID],Customers[[#This Row],[Customer ID]])</f>
        <v/>
      </c>
      <c r="F7" s="27">
        <f>COUNTIFS(Orders[Customer ID],Customers[[#This Row],[Customer ID]])</f>
        <v/>
      </c>
      <c r="G7" s="28">
        <f>SUMIFS(Orders[Amount],Orders[Customer ID],Customers[[#This Row],[Customer ID]])</f>
        <v/>
      </c>
      <c r="H7" s="28">
        <f>Customers[[#This Row],[Revenue]]*GrossMargin</f>
        <v/>
      </c>
      <c r="I7" s="29">
        <f>IF(AsOfDate-Customers[[#This Row],[Last Order]]&gt;ChurnDays,"Churned","Active")</f>
        <v/>
      </c>
      <c r="J7" s="26">
        <f>IF(Customers[[#This Row],[Status]]="Churned",Customers[[#This Row],[Last Order]],AsOfDate)</f>
        <v/>
      </c>
      <c r="K7" s="27">
        <f>MAX(1,(YEAR(Customers[[#This Row],[End Date]])-YEAR(Customers[[#This Row],[First Order]]))*12+MONTH(Customers[[#This Row],[End Date]])-MONTH(Customers[[#This Row],[First Order]]))</f>
        <v/>
      </c>
    </row>
    <row r="8">
      <c r="A8" s="20" t="inlineStr">
        <is>
          <t>K-3004</t>
        </is>
      </c>
      <c r="B8" s="20" t="inlineStr">
        <is>
          <t>Pune</t>
        </is>
      </c>
      <c r="C8" s="20" t="inlineStr">
        <is>
          <t>Instagram</t>
        </is>
      </c>
      <c r="D8" s="26">
        <f>_xlfn.MINIFS(Orders[Order Date],Orders[Customer ID],Customers[[#This Row],[Customer ID]])</f>
        <v/>
      </c>
      <c r="E8" s="26">
        <f>_xlfn.MAXIFS(Orders[Order Date],Orders[Customer ID],Customers[[#This Row],[Customer ID]])</f>
        <v/>
      </c>
      <c r="F8" s="27">
        <f>COUNTIFS(Orders[Customer ID],Customers[[#This Row],[Customer ID]])</f>
        <v/>
      </c>
      <c r="G8" s="28">
        <f>SUMIFS(Orders[Amount],Orders[Customer ID],Customers[[#This Row],[Customer ID]])</f>
        <v/>
      </c>
      <c r="H8" s="28">
        <f>Customers[[#This Row],[Revenue]]*GrossMargin</f>
        <v/>
      </c>
      <c r="I8" s="29">
        <f>IF(AsOfDate-Customers[[#This Row],[Last Order]]&gt;ChurnDays,"Churned","Active")</f>
        <v/>
      </c>
      <c r="J8" s="26">
        <f>IF(Customers[[#This Row],[Status]]="Churned",Customers[[#This Row],[Last Order]],AsOfDate)</f>
        <v/>
      </c>
      <c r="K8" s="27">
        <f>MAX(1,(YEAR(Customers[[#This Row],[End Date]])-YEAR(Customers[[#This Row],[First Order]]))*12+MONTH(Customers[[#This Row],[End Date]])-MONTH(Customers[[#This Row],[First Order]]))</f>
        <v/>
      </c>
    </row>
    <row r="9">
      <c r="A9" s="20" t="inlineStr">
        <is>
          <t>K-3005</t>
        </is>
      </c>
      <c r="B9" s="20" t="inlineStr">
        <is>
          <t>Kolhapur</t>
        </is>
      </c>
      <c r="C9" s="20" t="inlineStr">
        <is>
          <t>Instagram</t>
        </is>
      </c>
      <c r="D9" s="26">
        <f>_xlfn.MINIFS(Orders[Order Date],Orders[Customer ID],Customers[[#This Row],[Customer ID]])</f>
        <v/>
      </c>
      <c r="E9" s="26">
        <f>_xlfn.MAXIFS(Orders[Order Date],Orders[Customer ID],Customers[[#This Row],[Customer ID]])</f>
        <v/>
      </c>
      <c r="F9" s="27">
        <f>COUNTIFS(Orders[Customer ID],Customers[[#This Row],[Customer ID]])</f>
        <v/>
      </c>
      <c r="G9" s="28">
        <f>SUMIFS(Orders[Amount],Orders[Customer ID],Customers[[#This Row],[Customer ID]])</f>
        <v/>
      </c>
      <c r="H9" s="28">
        <f>Customers[[#This Row],[Revenue]]*GrossMargin</f>
        <v/>
      </c>
      <c r="I9" s="29">
        <f>IF(AsOfDate-Customers[[#This Row],[Last Order]]&gt;ChurnDays,"Churned","Active")</f>
        <v/>
      </c>
      <c r="J9" s="26">
        <f>IF(Customers[[#This Row],[Status]]="Churned",Customers[[#This Row],[Last Order]],AsOfDate)</f>
        <v/>
      </c>
      <c r="K9" s="27">
        <f>MAX(1,(YEAR(Customers[[#This Row],[End Date]])-YEAR(Customers[[#This Row],[First Order]]))*12+MONTH(Customers[[#This Row],[End Date]])-MONTH(Customers[[#This Row],[First Order]]))</f>
        <v/>
      </c>
    </row>
    <row r="10">
      <c r="A10" s="20" t="inlineStr">
        <is>
          <t>K-3006</t>
        </is>
      </c>
      <c r="B10" s="20" t="inlineStr">
        <is>
          <t>Kolhapur</t>
        </is>
      </c>
      <c r="C10" s="20" t="inlineStr">
        <is>
          <t>Instagram</t>
        </is>
      </c>
      <c r="D10" s="26">
        <f>_xlfn.MINIFS(Orders[Order Date],Orders[Customer ID],Customers[[#This Row],[Customer ID]])</f>
        <v/>
      </c>
      <c r="E10" s="26">
        <f>_xlfn.MAXIFS(Orders[Order Date],Orders[Customer ID],Customers[[#This Row],[Customer ID]])</f>
        <v/>
      </c>
      <c r="F10" s="27">
        <f>COUNTIFS(Orders[Customer ID],Customers[[#This Row],[Customer ID]])</f>
        <v/>
      </c>
      <c r="G10" s="28">
        <f>SUMIFS(Orders[Amount],Orders[Customer ID],Customers[[#This Row],[Customer ID]])</f>
        <v/>
      </c>
      <c r="H10" s="28">
        <f>Customers[[#This Row],[Revenue]]*GrossMargin</f>
        <v/>
      </c>
      <c r="I10" s="29">
        <f>IF(AsOfDate-Customers[[#This Row],[Last Order]]&gt;ChurnDays,"Churned","Active")</f>
        <v/>
      </c>
      <c r="J10" s="26">
        <f>IF(Customers[[#This Row],[Status]]="Churned",Customers[[#This Row],[Last Order]],AsOfDate)</f>
        <v/>
      </c>
      <c r="K10" s="27">
        <f>MAX(1,(YEAR(Customers[[#This Row],[End Date]])-YEAR(Customers[[#This Row],[First Order]]))*12+MONTH(Customers[[#This Row],[End Date]])-MONTH(Customers[[#This Row],[First Order]]))</f>
        <v/>
      </c>
    </row>
    <row r="11">
      <c r="A11" s="20" t="inlineStr">
        <is>
          <t>K-3007</t>
        </is>
      </c>
      <c r="B11" s="20" t="inlineStr">
        <is>
          <t>Pune</t>
        </is>
      </c>
      <c r="C11" s="20" t="inlineStr">
        <is>
          <t>Instagram</t>
        </is>
      </c>
      <c r="D11" s="26">
        <f>_xlfn.MINIFS(Orders[Order Date],Orders[Customer ID],Customers[[#This Row],[Customer ID]])</f>
        <v/>
      </c>
      <c r="E11" s="26">
        <f>_xlfn.MAXIFS(Orders[Order Date],Orders[Customer ID],Customers[[#This Row],[Customer ID]])</f>
        <v/>
      </c>
      <c r="F11" s="27">
        <f>COUNTIFS(Orders[Customer ID],Customers[[#This Row],[Customer ID]])</f>
        <v/>
      </c>
      <c r="G11" s="28">
        <f>SUMIFS(Orders[Amount],Orders[Customer ID],Customers[[#This Row],[Customer ID]])</f>
        <v/>
      </c>
      <c r="H11" s="28">
        <f>Customers[[#This Row],[Revenue]]*GrossMargin</f>
        <v/>
      </c>
      <c r="I11" s="29">
        <f>IF(AsOfDate-Customers[[#This Row],[Last Order]]&gt;ChurnDays,"Churned","Active")</f>
        <v/>
      </c>
      <c r="J11" s="26">
        <f>IF(Customers[[#This Row],[Status]]="Churned",Customers[[#This Row],[Last Order]],AsOfDate)</f>
        <v/>
      </c>
      <c r="K11" s="27">
        <f>MAX(1,(YEAR(Customers[[#This Row],[End Date]])-YEAR(Customers[[#This Row],[First Order]]))*12+MONTH(Customers[[#This Row],[End Date]])-MONTH(Customers[[#This Row],[First Order]]))</f>
        <v/>
      </c>
    </row>
    <row r="12">
      <c r="A12" s="20" t="inlineStr">
        <is>
          <t>K-3008</t>
        </is>
      </c>
      <c r="B12" s="20" t="inlineStr">
        <is>
          <t>Nagpur</t>
        </is>
      </c>
      <c r="C12" s="20" t="inlineStr">
        <is>
          <t>Instagram</t>
        </is>
      </c>
      <c r="D12" s="26">
        <f>_xlfn.MINIFS(Orders[Order Date],Orders[Customer ID],Customers[[#This Row],[Customer ID]])</f>
        <v/>
      </c>
      <c r="E12" s="26">
        <f>_xlfn.MAXIFS(Orders[Order Date],Orders[Customer ID],Customers[[#This Row],[Customer ID]])</f>
        <v/>
      </c>
      <c r="F12" s="27">
        <f>COUNTIFS(Orders[Customer ID],Customers[[#This Row],[Customer ID]])</f>
        <v/>
      </c>
      <c r="G12" s="28">
        <f>SUMIFS(Orders[Amount],Orders[Customer ID],Customers[[#This Row],[Customer ID]])</f>
        <v/>
      </c>
      <c r="H12" s="28">
        <f>Customers[[#This Row],[Revenue]]*GrossMargin</f>
        <v/>
      </c>
      <c r="I12" s="29">
        <f>IF(AsOfDate-Customers[[#This Row],[Last Order]]&gt;ChurnDays,"Churned","Active")</f>
        <v/>
      </c>
      <c r="J12" s="26">
        <f>IF(Customers[[#This Row],[Status]]="Churned",Customers[[#This Row],[Last Order]],AsOfDate)</f>
        <v/>
      </c>
      <c r="K12" s="27">
        <f>MAX(1,(YEAR(Customers[[#This Row],[End Date]])-YEAR(Customers[[#This Row],[First Order]]))*12+MONTH(Customers[[#This Row],[End Date]])-MONTH(Customers[[#This Row],[First Order]]))</f>
        <v/>
      </c>
    </row>
    <row r="13">
      <c r="A13" s="20" t="inlineStr">
        <is>
          <t>K-3009</t>
        </is>
      </c>
      <c r="B13" s="20" t="inlineStr">
        <is>
          <t>Pune</t>
        </is>
      </c>
      <c r="C13" s="20" t="inlineStr">
        <is>
          <t>Instagram</t>
        </is>
      </c>
      <c r="D13" s="26">
        <f>_xlfn.MINIFS(Orders[Order Date],Orders[Customer ID],Customers[[#This Row],[Customer ID]])</f>
        <v/>
      </c>
      <c r="E13" s="26">
        <f>_xlfn.MAXIFS(Orders[Order Date],Orders[Customer ID],Customers[[#This Row],[Customer ID]])</f>
        <v/>
      </c>
      <c r="F13" s="27">
        <f>COUNTIFS(Orders[Customer ID],Customers[[#This Row],[Customer ID]])</f>
        <v/>
      </c>
      <c r="G13" s="28">
        <f>SUMIFS(Orders[Amount],Orders[Customer ID],Customers[[#This Row],[Customer ID]])</f>
        <v/>
      </c>
      <c r="H13" s="28">
        <f>Customers[[#This Row],[Revenue]]*GrossMargin</f>
        <v/>
      </c>
      <c r="I13" s="29">
        <f>IF(AsOfDate-Customers[[#This Row],[Last Order]]&gt;ChurnDays,"Churned","Active")</f>
        <v/>
      </c>
      <c r="J13" s="26">
        <f>IF(Customers[[#This Row],[Status]]="Churned",Customers[[#This Row],[Last Order]],AsOfDate)</f>
        <v/>
      </c>
      <c r="K13" s="27">
        <f>MAX(1,(YEAR(Customers[[#This Row],[End Date]])-YEAR(Customers[[#This Row],[First Order]]))*12+MONTH(Customers[[#This Row],[End Date]])-MONTH(Customers[[#This Row],[First Order]]))</f>
        <v/>
      </c>
    </row>
    <row r="14">
      <c r="A14" s="20" t="inlineStr">
        <is>
          <t>K-3010</t>
        </is>
      </c>
      <c r="B14" s="20" t="inlineStr">
        <is>
          <t>Kolhapur</t>
        </is>
      </c>
      <c r="C14" s="20" t="inlineStr">
        <is>
          <t>Instagram</t>
        </is>
      </c>
      <c r="D14" s="26">
        <f>_xlfn.MINIFS(Orders[Order Date],Orders[Customer ID],Customers[[#This Row],[Customer ID]])</f>
        <v/>
      </c>
      <c r="E14" s="26">
        <f>_xlfn.MAXIFS(Orders[Order Date],Orders[Customer ID],Customers[[#This Row],[Customer ID]])</f>
        <v/>
      </c>
      <c r="F14" s="27">
        <f>COUNTIFS(Orders[Customer ID],Customers[[#This Row],[Customer ID]])</f>
        <v/>
      </c>
      <c r="G14" s="28">
        <f>SUMIFS(Orders[Amount],Orders[Customer ID],Customers[[#This Row],[Customer ID]])</f>
        <v/>
      </c>
      <c r="H14" s="28">
        <f>Customers[[#This Row],[Revenue]]*GrossMargin</f>
        <v/>
      </c>
      <c r="I14" s="29">
        <f>IF(AsOfDate-Customers[[#This Row],[Last Order]]&gt;ChurnDays,"Churned","Active")</f>
        <v/>
      </c>
      <c r="J14" s="26">
        <f>IF(Customers[[#This Row],[Status]]="Churned",Customers[[#This Row],[Last Order]],AsOfDate)</f>
        <v/>
      </c>
      <c r="K14" s="27">
        <f>MAX(1,(YEAR(Customers[[#This Row],[End Date]])-YEAR(Customers[[#This Row],[First Order]]))*12+MONTH(Customers[[#This Row],[End Date]])-MONTH(Customers[[#This Row],[First Order]]))</f>
        <v/>
      </c>
    </row>
    <row r="15">
      <c r="A15" s="20" t="inlineStr">
        <is>
          <t>K-3011</t>
        </is>
      </c>
      <c r="B15" s="20" t="inlineStr">
        <is>
          <t>Solapur</t>
        </is>
      </c>
      <c r="C15" s="20" t="inlineStr">
        <is>
          <t>Instagram</t>
        </is>
      </c>
      <c r="D15" s="26">
        <f>_xlfn.MINIFS(Orders[Order Date],Orders[Customer ID],Customers[[#This Row],[Customer ID]])</f>
        <v/>
      </c>
      <c r="E15" s="26">
        <f>_xlfn.MAXIFS(Orders[Order Date],Orders[Customer ID],Customers[[#This Row],[Customer ID]])</f>
        <v/>
      </c>
      <c r="F15" s="27">
        <f>COUNTIFS(Orders[Customer ID],Customers[[#This Row],[Customer ID]])</f>
        <v/>
      </c>
      <c r="G15" s="28">
        <f>SUMIFS(Orders[Amount],Orders[Customer ID],Customers[[#This Row],[Customer ID]])</f>
        <v/>
      </c>
      <c r="H15" s="28">
        <f>Customers[[#This Row],[Revenue]]*GrossMargin</f>
        <v/>
      </c>
      <c r="I15" s="29">
        <f>IF(AsOfDate-Customers[[#This Row],[Last Order]]&gt;ChurnDays,"Churned","Active")</f>
        <v/>
      </c>
      <c r="J15" s="26">
        <f>IF(Customers[[#This Row],[Status]]="Churned",Customers[[#This Row],[Last Order]],AsOfDate)</f>
        <v/>
      </c>
      <c r="K15" s="27">
        <f>MAX(1,(YEAR(Customers[[#This Row],[End Date]])-YEAR(Customers[[#This Row],[First Order]]))*12+MONTH(Customers[[#This Row],[End Date]])-MONTH(Customers[[#This Row],[First Order]]))</f>
        <v/>
      </c>
    </row>
    <row r="16">
      <c r="A16" s="20" t="inlineStr">
        <is>
          <t>K-3012</t>
        </is>
      </c>
      <c r="B16" s="20" t="inlineStr">
        <is>
          <t>Pune</t>
        </is>
      </c>
      <c r="C16" s="20" t="inlineStr">
        <is>
          <t>Instagram</t>
        </is>
      </c>
      <c r="D16" s="26">
        <f>_xlfn.MINIFS(Orders[Order Date],Orders[Customer ID],Customers[[#This Row],[Customer ID]])</f>
        <v/>
      </c>
      <c r="E16" s="26">
        <f>_xlfn.MAXIFS(Orders[Order Date],Orders[Customer ID],Customers[[#This Row],[Customer ID]])</f>
        <v/>
      </c>
      <c r="F16" s="27">
        <f>COUNTIFS(Orders[Customer ID],Customers[[#This Row],[Customer ID]])</f>
        <v/>
      </c>
      <c r="G16" s="28">
        <f>SUMIFS(Orders[Amount],Orders[Customer ID],Customers[[#This Row],[Customer ID]])</f>
        <v/>
      </c>
      <c r="H16" s="28">
        <f>Customers[[#This Row],[Revenue]]*GrossMargin</f>
        <v/>
      </c>
      <c r="I16" s="29">
        <f>IF(AsOfDate-Customers[[#This Row],[Last Order]]&gt;ChurnDays,"Churned","Active")</f>
        <v/>
      </c>
      <c r="J16" s="26">
        <f>IF(Customers[[#This Row],[Status]]="Churned",Customers[[#This Row],[Last Order]],AsOfDate)</f>
        <v/>
      </c>
      <c r="K16" s="27">
        <f>MAX(1,(YEAR(Customers[[#This Row],[End Date]])-YEAR(Customers[[#This Row],[First Order]]))*12+MONTH(Customers[[#This Row],[End Date]])-MONTH(Customers[[#This Row],[First Order]]))</f>
        <v/>
      </c>
    </row>
    <row r="17">
      <c r="A17" s="20" t="inlineStr">
        <is>
          <t>K-3013</t>
        </is>
      </c>
      <c r="B17" s="20" t="inlineStr">
        <is>
          <t>Kolhapur</t>
        </is>
      </c>
      <c r="C17" s="20" t="inlineStr">
        <is>
          <t>Instagram</t>
        </is>
      </c>
      <c r="D17" s="26">
        <f>_xlfn.MINIFS(Orders[Order Date],Orders[Customer ID],Customers[[#This Row],[Customer ID]])</f>
        <v/>
      </c>
      <c r="E17" s="26">
        <f>_xlfn.MAXIFS(Orders[Order Date],Orders[Customer ID],Customers[[#This Row],[Customer ID]])</f>
        <v/>
      </c>
      <c r="F17" s="27">
        <f>COUNTIFS(Orders[Customer ID],Customers[[#This Row],[Customer ID]])</f>
        <v/>
      </c>
      <c r="G17" s="28">
        <f>SUMIFS(Orders[Amount],Orders[Customer ID],Customers[[#This Row],[Customer ID]])</f>
        <v/>
      </c>
      <c r="H17" s="28">
        <f>Customers[[#This Row],[Revenue]]*GrossMargin</f>
        <v/>
      </c>
      <c r="I17" s="29">
        <f>IF(AsOfDate-Customers[[#This Row],[Last Order]]&gt;ChurnDays,"Churned","Active")</f>
        <v/>
      </c>
      <c r="J17" s="26">
        <f>IF(Customers[[#This Row],[Status]]="Churned",Customers[[#This Row],[Last Order]],AsOfDate)</f>
        <v/>
      </c>
      <c r="K17" s="27">
        <f>MAX(1,(YEAR(Customers[[#This Row],[End Date]])-YEAR(Customers[[#This Row],[First Order]]))*12+MONTH(Customers[[#This Row],[End Date]])-MONTH(Customers[[#This Row],[First Order]]))</f>
        <v/>
      </c>
    </row>
    <row r="18">
      <c r="A18" s="20" t="inlineStr">
        <is>
          <t>K-3014</t>
        </is>
      </c>
      <c r="B18" s="20" t="inlineStr">
        <is>
          <t>Pune</t>
        </is>
      </c>
      <c r="C18" s="20" t="inlineStr">
        <is>
          <t>Instagram</t>
        </is>
      </c>
      <c r="D18" s="26">
        <f>_xlfn.MINIFS(Orders[Order Date],Orders[Customer ID],Customers[[#This Row],[Customer ID]])</f>
        <v/>
      </c>
      <c r="E18" s="26">
        <f>_xlfn.MAXIFS(Orders[Order Date],Orders[Customer ID],Customers[[#This Row],[Customer ID]])</f>
        <v/>
      </c>
      <c r="F18" s="27">
        <f>COUNTIFS(Orders[Customer ID],Customers[[#This Row],[Customer ID]])</f>
        <v/>
      </c>
      <c r="G18" s="28">
        <f>SUMIFS(Orders[Amount],Orders[Customer ID],Customers[[#This Row],[Customer ID]])</f>
        <v/>
      </c>
      <c r="H18" s="28">
        <f>Customers[[#This Row],[Revenue]]*GrossMargin</f>
        <v/>
      </c>
      <c r="I18" s="29">
        <f>IF(AsOfDate-Customers[[#This Row],[Last Order]]&gt;ChurnDays,"Churned","Active")</f>
        <v/>
      </c>
      <c r="J18" s="26">
        <f>IF(Customers[[#This Row],[Status]]="Churned",Customers[[#This Row],[Last Order]],AsOfDate)</f>
        <v/>
      </c>
      <c r="K18" s="27">
        <f>MAX(1,(YEAR(Customers[[#This Row],[End Date]])-YEAR(Customers[[#This Row],[First Order]]))*12+MONTH(Customers[[#This Row],[End Date]])-MONTH(Customers[[#This Row],[First Order]]))</f>
        <v/>
      </c>
    </row>
    <row r="19">
      <c r="A19" s="20" t="inlineStr">
        <is>
          <t>K-3015</t>
        </is>
      </c>
      <c r="B19" s="20" t="inlineStr">
        <is>
          <t>Kolhapur</t>
        </is>
      </c>
      <c r="C19" s="20" t="inlineStr">
        <is>
          <t>Instagram</t>
        </is>
      </c>
      <c r="D19" s="26">
        <f>_xlfn.MINIFS(Orders[Order Date],Orders[Customer ID],Customers[[#This Row],[Customer ID]])</f>
        <v/>
      </c>
      <c r="E19" s="26">
        <f>_xlfn.MAXIFS(Orders[Order Date],Orders[Customer ID],Customers[[#This Row],[Customer ID]])</f>
        <v/>
      </c>
      <c r="F19" s="27">
        <f>COUNTIFS(Orders[Customer ID],Customers[[#This Row],[Customer ID]])</f>
        <v/>
      </c>
      <c r="G19" s="28">
        <f>SUMIFS(Orders[Amount],Orders[Customer ID],Customers[[#This Row],[Customer ID]])</f>
        <v/>
      </c>
      <c r="H19" s="28">
        <f>Customers[[#This Row],[Revenue]]*GrossMargin</f>
        <v/>
      </c>
      <c r="I19" s="29">
        <f>IF(AsOfDate-Customers[[#This Row],[Last Order]]&gt;ChurnDays,"Churned","Active")</f>
        <v/>
      </c>
      <c r="J19" s="26">
        <f>IF(Customers[[#This Row],[Status]]="Churned",Customers[[#This Row],[Last Order]],AsOfDate)</f>
        <v/>
      </c>
      <c r="K19" s="27">
        <f>MAX(1,(YEAR(Customers[[#This Row],[End Date]])-YEAR(Customers[[#This Row],[First Order]]))*12+MONTH(Customers[[#This Row],[End Date]])-MONTH(Customers[[#This Row],[First Order]]))</f>
        <v/>
      </c>
    </row>
    <row r="20">
      <c r="A20" s="20" t="inlineStr">
        <is>
          <t>K-3016</t>
        </is>
      </c>
      <c r="B20" s="20" t="inlineStr">
        <is>
          <t>Kolhapur</t>
        </is>
      </c>
      <c r="C20" s="20" t="inlineStr">
        <is>
          <t>Instagram</t>
        </is>
      </c>
      <c r="D20" s="26">
        <f>_xlfn.MINIFS(Orders[Order Date],Orders[Customer ID],Customers[[#This Row],[Customer ID]])</f>
        <v/>
      </c>
      <c r="E20" s="26">
        <f>_xlfn.MAXIFS(Orders[Order Date],Orders[Customer ID],Customers[[#This Row],[Customer ID]])</f>
        <v/>
      </c>
      <c r="F20" s="27">
        <f>COUNTIFS(Orders[Customer ID],Customers[[#This Row],[Customer ID]])</f>
        <v/>
      </c>
      <c r="G20" s="28">
        <f>SUMIFS(Orders[Amount],Orders[Customer ID],Customers[[#This Row],[Customer ID]])</f>
        <v/>
      </c>
      <c r="H20" s="28">
        <f>Customers[[#This Row],[Revenue]]*GrossMargin</f>
        <v/>
      </c>
      <c r="I20" s="29">
        <f>IF(AsOfDate-Customers[[#This Row],[Last Order]]&gt;ChurnDays,"Churned","Active")</f>
        <v/>
      </c>
      <c r="J20" s="26">
        <f>IF(Customers[[#This Row],[Status]]="Churned",Customers[[#This Row],[Last Order]],AsOfDate)</f>
        <v/>
      </c>
      <c r="K20" s="27">
        <f>MAX(1,(YEAR(Customers[[#This Row],[End Date]])-YEAR(Customers[[#This Row],[First Order]]))*12+MONTH(Customers[[#This Row],[End Date]])-MONTH(Customers[[#This Row],[First Order]]))</f>
        <v/>
      </c>
    </row>
    <row r="21">
      <c r="A21" s="20" t="inlineStr">
        <is>
          <t>K-3017</t>
        </is>
      </c>
      <c r="B21" s="20" t="inlineStr">
        <is>
          <t>Kolhapur</t>
        </is>
      </c>
      <c r="C21" s="20" t="inlineStr">
        <is>
          <t>Instagram</t>
        </is>
      </c>
      <c r="D21" s="26">
        <f>_xlfn.MINIFS(Orders[Order Date],Orders[Customer ID],Customers[[#This Row],[Customer ID]])</f>
        <v/>
      </c>
      <c r="E21" s="26">
        <f>_xlfn.MAXIFS(Orders[Order Date],Orders[Customer ID],Customers[[#This Row],[Customer ID]])</f>
        <v/>
      </c>
      <c r="F21" s="27">
        <f>COUNTIFS(Orders[Customer ID],Customers[[#This Row],[Customer ID]])</f>
        <v/>
      </c>
      <c r="G21" s="28">
        <f>SUMIFS(Orders[Amount],Orders[Customer ID],Customers[[#This Row],[Customer ID]])</f>
        <v/>
      </c>
      <c r="H21" s="28">
        <f>Customers[[#This Row],[Revenue]]*GrossMargin</f>
        <v/>
      </c>
      <c r="I21" s="29">
        <f>IF(AsOfDate-Customers[[#This Row],[Last Order]]&gt;ChurnDays,"Churned","Active")</f>
        <v/>
      </c>
      <c r="J21" s="26">
        <f>IF(Customers[[#This Row],[Status]]="Churned",Customers[[#This Row],[Last Order]],AsOfDate)</f>
        <v/>
      </c>
      <c r="K21" s="27">
        <f>MAX(1,(YEAR(Customers[[#This Row],[End Date]])-YEAR(Customers[[#This Row],[First Order]]))*12+MONTH(Customers[[#This Row],[End Date]])-MONTH(Customers[[#This Row],[First Order]]))</f>
        <v/>
      </c>
    </row>
    <row r="22">
      <c r="A22" s="20" t="inlineStr">
        <is>
          <t>K-3018</t>
        </is>
      </c>
      <c r="B22" s="20" t="inlineStr">
        <is>
          <t>Kolhapur</t>
        </is>
      </c>
      <c r="C22" s="20" t="inlineStr">
        <is>
          <t>Instagram</t>
        </is>
      </c>
      <c r="D22" s="26">
        <f>_xlfn.MINIFS(Orders[Order Date],Orders[Customer ID],Customers[[#This Row],[Customer ID]])</f>
        <v/>
      </c>
      <c r="E22" s="26">
        <f>_xlfn.MAXIFS(Orders[Order Date],Orders[Customer ID],Customers[[#This Row],[Customer ID]])</f>
        <v/>
      </c>
      <c r="F22" s="27">
        <f>COUNTIFS(Orders[Customer ID],Customers[[#This Row],[Customer ID]])</f>
        <v/>
      </c>
      <c r="G22" s="28">
        <f>SUMIFS(Orders[Amount],Orders[Customer ID],Customers[[#This Row],[Customer ID]])</f>
        <v/>
      </c>
      <c r="H22" s="28">
        <f>Customers[[#This Row],[Revenue]]*GrossMargin</f>
        <v/>
      </c>
      <c r="I22" s="29">
        <f>IF(AsOfDate-Customers[[#This Row],[Last Order]]&gt;ChurnDays,"Churned","Active")</f>
        <v/>
      </c>
      <c r="J22" s="26">
        <f>IF(Customers[[#This Row],[Status]]="Churned",Customers[[#This Row],[Last Order]],AsOfDate)</f>
        <v/>
      </c>
      <c r="K22" s="27">
        <f>MAX(1,(YEAR(Customers[[#This Row],[End Date]])-YEAR(Customers[[#This Row],[First Order]]))*12+MONTH(Customers[[#This Row],[End Date]])-MONTH(Customers[[#This Row],[First Order]]))</f>
        <v/>
      </c>
    </row>
    <row r="23">
      <c r="A23" s="20" t="inlineStr">
        <is>
          <t>K-3019</t>
        </is>
      </c>
      <c r="B23" s="20" t="inlineStr">
        <is>
          <t>Nagpur</t>
        </is>
      </c>
      <c r="C23" s="20" t="inlineStr">
        <is>
          <t>Instagram</t>
        </is>
      </c>
      <c r="D23" s="26">
        <f>_xlfn.MINIFS(Orders[Order Date],Orders[Customer ID],Customers[[#This Row],[Customer ID]])</f>
        <v/>
      </c>
      <c r="E23" s="26">
        <f>_xlfn.MAXIFS(Orders[Order Date],Orders[Customer ID],Customers[[#This Row],[Customer ID]])</f>
        <v/>
      </c>
      <c r="F23" s="27">
        <f>COUNTIFS(Orders[Customer ID],Customers[[#This Row],[Customer ID]])</f>
        <v/>
      </c>
      <c r="G23" s="28">
        <f>SUMIFS(Orders[Amount],Orders[Customer ID],Customers[[#This Row],[Customer ID]])</f>
        <v/>
      </c>
      <c r="H23" s="28">
        <f>Customers[[#This Row],[Revenue]]*GrossMargin</f>
        <v/>
      </c>
      <c r="I23" s="29">
        <f>IF(AsOfDate-Customers[[#This Row],[Last Order]]&gt;ChurnDays,"Churned","Active")</f>
        <v/>
      </c>
      <c r="J23" s="26">
        <f>IF(Customers[[#This Row],[Status]]="Churned",Customers[[#This Row],[Last Order]],AsOfDate)</f>
        <v/>
      </c>
      <c r="K23" s="27">
        <f>MAX(1,(YEAR(Customers[[#This Row],[End Date]])-YEAR(Customers[[#This Row],[First Order]]))*12+MONTH(Customers[[#This Row],[End Date]])-MONTH(Customers[[#This Row],[First Order]]))</f>
        <v/>
      </c>
    </row>
    <row r="24">
      <c r="A24" s="20" t="inlineStr">
        <is>
          <t>K-3020</t>
        </is>
      </c>
      <c r="B24" s="20" t="inlineStr">
        <is>
          <t>Sambhaji Nagar</t>
        </is>
      </c>
      <c r="C24" s="20" t="inlineStr">
        <is>
          <t>Instagram</t>
        </is>
      </c>
      <c r="D24" s="26">
        <f>_xlfn.MINIFS(Orders[Order Date],Orders[Customer ID],Customers[[#This Row],[Customer ID]])</f>
        <v/>
      </c>
      <c r="E24" s="26">
        <f>_xlfn.MAXIFS(Orders[Order Date],Orders[Customer ID],Customers[[#This Row],[Customer ID]])</f>
        <v/>
      </c>
      <c r="F24" s="27">
        <f>COUNTIFS(Orders[Customer ID],Customers[[#This Row],[Customer ID]])</f>
        <v/>
      </c>
      <c r="G24" s="28">
        <f>SUMIFS(Orders[Amount],Orders[Customer ID],Customers[[#This Row],[Customer ID]])</f>
        <v/>
      </c>
      <c r="H24" s="28">
        <f>Customers[[#This Row],[Revenue]]*GrossMargin</f>
        <v/>
      </c>
      <c r="I24" s="29">
        <f>IF(AsOfDate-Customers[[#This Row],[Last Order]]&gt;ChurnDays,"Churned","Active")</f>
        <v/>
      </c>
      <c r="J24" s="26">
        <f>IF(Customers[[#This Row],[Status]]="Churned",Customers[[#This Row],[Last Order]],AsOfDate)</f>
        <v/>
      </c>
      <c r="K24" s="27">
        <f>MAX(1,(YEAR(Customers[[#This Row],[End Date]])-YEAR(Customers[[#This Row],[First Order]]))*12+MONTH(Customers[[#This Row],[End Date]])-MONTH(Customers[[#This Row],[First Order]]))</f>
        <v/>
      </c>
    </row>
    <row r="25">
      <c r="A25" s="20" t="inlineStr">
        <is>
          <t>K-3021</t>
        </is>
      </c>
      <c r="B25" s="20" t="inlineStr">
        <is>
          <t>Sambhaji Nagar</t>
        </is>
      </c>
      <c r="C25" s="20" t="inlineStr">
        <is>
          <t>Instagram</t>
        </is>
      </c>
      <c r="D25" s="26">
        <f>_xlfn.MINIFS(Orders[Order Date],Orders[Customer ID],Customers[[#This Row],[Customer ID]])</f>
        <v/>
      </c>
      <c r="E25" s="26">
        <f>_xlfn.MAXIFS(Orders[Order Date],Orders[Customer ID],Customers[[#This Row],[Customer ID]])</f>
        <v/>
      </c>
      <c r="F25" s="27">
        <f>COUNTIFS(Orders[Customer ID],Customers[[#This Row],[Customer ID]])</f>
        <v/>
      </c>
      <c r="G25" s="28">
        <f>SUMIFS(Orders[Amount],Orders[Customer ID],Customers[[#This Row],[Customer ID]])</f>
        <v/>
      </c>
      <c r="H25" s="28">
        <f>Customers[[#This Row],[Revenue]]*GrossMargin</f>
        <v/>
      </c>
      <c r="I25" s="29">
        <f>IF(AsOfDate-Customers[[#This Row],[Last Order]]&gt;ChurnDays,"Churned","Active")</f>
        <v/>
      </c>
      <c r="J25" s="26">
        <f>IF(Customers[[#This Row],[Status]]="Churned",Customers[[#This Row],[Last Order]],AsOfDate)</f>
        <v/>
      </c>
      <c r="K25" s="27">
        <f>MAX(1,(YEAR(Customers[[#This Row],[End Date]])-YEAR(Customers[[#This Row],[First Order]]))*12+MONTH(Customers[[#This Row],[End Date]])-MONTH(Customers[[#This Row],[First Order]]))</f>
        <v/>
      </c>
    </row>
    <row r="26">
      <c r="A26" s="20" t="inlineStr">
        <is>
          <t>K-3022</t>
        </is>
      </c>
      <c r="B26" s="20" t="inlineStr">
        <is>
          <t>Solapur</t>
        </is>
      </c>
      <c r="C26" s="20" t="inlineStr">
        <is>
          <t>Instagram</t>
        </is>
      </c>
      <c r="D26" s="26">
        <f>_xlfn.MINIFS(Orders[Order Date],Orders[Customer ID],Customers[[#This Row],[Customer ID]])</f>
        <v/>
      </c>
      <c r="E26" s="26">
        <f>_xlfn.MAXIFS(Orders[Order Date],Orders[Customer ID],Customers[[#This Row],[Customer ID]])</f>
        <v/>
      </c>
      <c r="F26" s="27">
        <f>COUNTIFS(Orders[Customer ID],Customers[[#This Row],[Customer ID]])</f>
        <v/>
      </c>
      <c r="G26" s="28">
        <f>SUMIFS(Orders[Amount],Orders[Customer ID],Customers[[#This Row],[Customer ID]])</f>
        <v/>
      </c>
      <c r="H26" s="28">
        <f>Customers[[#This Row],[Revenue]]*GrossMargin</f>
        <v/>
      </c>
      <c r="I26" s="29">
        <f>IF(AsOfDate-Customers[[#This Row],[Last Order]]&gt;ChurnDays,"Churned","Active")</f>
        <v/>
      </c>
      <c r="J26" s="26">
        <f>IF(Customers[[#This Row],[Status]]="Churned",Customers[[#This Row],[Last Order]],AsOfDate)</f>
        <v/>
      </c>
      <c r="K26" s="27">
        <f>MAX(1,(YEAR(Customers[[#This Row],[End Date]])-YEAR(Customers[[#This Row],[First Order]]))*12+MONTH(Customers[[#This Row],[End Date]])-MONTH(Customers[[#This Row],[First Order]]))</f>
        <v/>
      </c>
    </row>
    <row r="27">
      <c r="A27" s="20" t="inlineStr">
        <is>
          <t>K-3023</t>
        </is>
      </c>
      <c r="B27" s="20" t="inlineStr">
        <is>
          <t>Nashik</t>
        </is>
      </c>
      <c r="C27" s="20" t="inlineStr">
        <is>
          <t>Instagram</t>
        </is>
      </c>
      <c r="D27" s="26">
        <f>_xlfn.MINIFS(Orders[Order Date],Orders[Customer ID],Customers[[#This Row],[Customer ID]])</f>
        <v/>
      </c>
      <c r="E27" s="26">
        <f>_xlfn.MAXIFS(Orders[Order Date],Orders[Customer ID],Customers[[#This Row],[Customer ID]])</f>
        <v/>
      </c>
      <c r="F27" s="27">
        <f>COUNTIFS(Orders[Customer ID],Customers[[#This Row],[Customer ID]])</f>
        <v/>
      </c>
      <c r="G27" s="28">
        <f>SUMIFS(Orders[Amount],Orders[Customer ID],Customers[[#This Row],[Customer ID]])</f>
        <v/>
      </c>
      <c r="H27" s="28">
        <f>Customers[[#This Row],[Revenue]]*GrossMargin</f>
        <v/>
      </c>
      <c r="I27" s="29">
        <f>IF(AsOfDate-Customers[[#This Row],[Last Order]]&gt;ChurnDays,"Churned","Active")</f>
        <v/>
      </c>
      <c r="J27" s="26">
        <f>IF(Customers[[#This Row],[Status]]="Churned",Customers[[#This Row],[Last Order]],AsOfDate)</f>
        <v/>
      </c>
      <c r="K27" s="27">
        <f>MAX(1,(YEAR(Customers[[#This Row],[End Date]])-YEAR(Customers[[#This Row],[First Order]]))*12+MONTH(Customers[[#This Row],[End Date]])-MONTH(Customers[[#This Row],[First Order]]))</f>
        <v/>
      </c>
    </row>
    <row r="28">
      <c r="A28" s="20" t="inlineStr">
        <is>
          <t>K-3024</t>
        </is>
      </c>
      <c r="B28" s="20" t="inlineStr">
        <is>
          <t>Nashik</t>
        </is>
      </c>
      <c r="C28" s="20" t="inlineStr">
        <is>
          <t>Instagram</t>
        </is>
      </c>
      <c r="D28" s="26">
        <f>_xlfn.MINIFS(Orders[Order Date],Orders[Customer ID],Customers[[#This Row],[Customer ID]])</f>
        <v/>
      </c>
      <c r="E28" s="26">
        <f>_xlfn.MAXIFS(Orders[Order Date],Orders[Customer ID],Customers[[#This Row],[Customer ID]])</f>
        <v/>
      </c>
      <c r="F28" s="27">
        <f>COUNTIFS(Orders[Customer ID],Customers[[#This Row],[Customer ID]])</f>
        <v/>
      </c>
      <c r="G28" s="28">
        <f>SUMIFS(Orders[Amount],Orders[Customer ID],Customers[[#This Row],[Customer ID]])</f>
        <v/>
      </c>
      <c r="H28" s="28">
        <f>Customers[[#This Row],[Revenue]]*GrossMargin</f>
        <v/>
      </c>
      <c r="I28" s="29">
        <f>IF(AsOfDate-Customers[[#This Row],[Last Order]]&gt;ChurnDays,"Churned","Active")</f>
        <v/>
      </c>
      <c r="J28" s="26">
        <f>IF(Customers[[#This Row],[Status]]="Churned",Customers[[#This Row],[Last Order]],AsOfDate)</f>
        <v/>
      </c>
      <c r="K28" s="27">
        <f>MAX(1,(YEAR(Customers[[#This Row],[End Date]])-YEAR(Customers[[#This Row],[First Order]]))*12+MONTH(Customers[[#This Row],[End Date]])-MONTH(Customers[[#This Row],[First Order]]))</f>
        <v/>
      </c>
    </row>
    <row r="29">
      <c r="A29" s="20" t="inlineStr">
        <is>
          <t>K-3025</t>
        </is>
      </c>
      <c r="B29" s="20" t="inlineStr">
        <is>
          <t>Sambhaji Nagar</t>
        </is>
      </c>
      <c r="C29" s="20" t="inlineStr">
        <is>
          <t>Instagram</t>
        </is>
      </c>
      <c r="D29" s="26">
        <f>_xlfn.MINIFS(Orders[Order Date],Orders[Customer ID],Customers[[#This Row],[Customer ID]])</f>
        <v/>
      </c>
      <c r="E29" s="26">
        <f>_xlfn.MAXIFS(Orders[Order Date],Orders[Customer ID],Customers[[#This Row],[Customer ID]])</f>
        <v/>
      </c>
      <c r="F29" s="27">
        <f>COUNTIFS(Orders[Customer ID],Customers[[#This Row],[Customer ID]])</f>
        <v/>
      </c>
      <c r="G29" s="28">
        <f>SUMIFS(Orders[Amount],Orders[Customer ID],Customers[[#This Row],[Customer ID]])</f>
        <v/>
      </c>
      <c r="H29" s="28">
        <f>Customers[[#This Row],[Revenue]]*GrossMargin</f>
        <v/>
      </c>
      <c r="I29" s="29">
        <f>IF(AsOfDate-Customers[[#This Row],[Last Order]]&gt;ChurnDays,"Churned","Active")</f>
        <v/>
      </c>
      <c r="J29" s="26">
        <f>IF(Customers[[#This Row],[Status]]="Churned",Customers[[#This Row],[Last Order]],AsOfDate)</f>
        <v/>
      </c>
      <c r="K29" s="27">
        <f>MAX(1,(YEAR(Customers[[#This Row],[End Date]])-YEAR(Customers[[#This Row],[First Order]]))*12+MONTH(Customers[[#This Row],[End Date]])-MONTH(Customers[[#This Row],[First Order]]))</f>
        <v/>
      </c>
    </row>
    <row r="30">
      <c r="A30" s="20" t="inlineStr">
        <is>
          <t>K-3026</t>
        </is>
      </c>
      <c r="B30" s="20" t="inlineStr">
        <is>
          <t>Kolhapur</t>
        </is>
      </c>
      <c r="C30" s="20" t="inlineStr">
        <is>
          <t>Instagram</t>
        </is>
      </c>
      <c r="D30" s="26">
        <f>_xlfn.MINIFS(Orders[Order Date],Orders[Customer ID],Customers[[#This Row],[Customer ID]])</f>
        <v/>
      </c>
      <c r="E30" s="26">
        <f>_xlfn.MAXIFS(Orders[Order Date],Orders[Customer ID],Customers[[#This Row],[Customer ID]])</f>
        <v/>
      </c>
      <c r="F30" s="27">
        <f>COUNTIFS(Orders[Customer ID],Customers[[#This Row],[Customer ID]])</f>
        <v/>
      </c>
      <c r="G30" s="28">
        <f>SUMIFS(Orders[Amount],Orders[Customer ID],Customers[[#This Row],[Customer ID]])</f>
        <v/>
      </c>
      <c r="H30" s="28">
        <f>Customers[[#This Row],[Revenue]]*GrossMargin</f>
        <v/>
      </c>
      <c r="I30" s="29">
        <f>IF(AsOfDate-Customers[[#This Row],[Last Order]]&gt;ChurnDays,"Churned","Active")</f>
        <v/>
      </c>
      <c r="J30" s="26">
        <f>IF(Customers[[#This Row],[Status]]="Churned",Customers[[#This Row],[Last Order]],AsOfDate)</f>
        <v/>
      </c>
      <c r="K30" s="27">
        <f>MAX(1,(YEAR(Customers[[#This Row],[End Date]])-YEAR(Customers[[#This Row],[First Order]]))*12+MONTH(Customers[[#This Row],[End Date]])-MONTH(Customers[[#This Row],[First Order]]))</f>
        <v/>
      </c>
    </row>
    <row r="31">
      <c r="A31" s="20" t="inlineStr">
        <is>
          <t>K-3027</t>
        </is>
      </c>
      <c r="B31" s="20" t="inlineStr">
        <is>
          <t>Solapur</t>
        </is>
      </c>
      <c r="C31" s="20" t="inlineStr">
        <is>
          <t>Google Ads</t>
        </is>
      </c>
      <c r="D31" s="26">
        <f>_xlfn.MINIFS(Orders[Order Date],Orders[Customer ID],Customers[[#This Row],[Customer ID]])</f>
        <v/>
      </c>
      <c r="E31" s="26">
        <f>_xlfn.MAXIFS(Orders[Order Date],Orders[Customer ID],Customers[[#This Row],[Customer ID]])</f>
        <v/>
      </c>
      <c r="F31" s="27">
        <f>COUNTIFS(Orders[Customer ID],Customers[[#This Row],[Customer ID]])</f>
        <v/>
      </c>
      <c r="G31" s="28">
        <f>SUMIFS(Orders[Amount],Orders[Customer ID],Customers[[#This Row],[Customer ID]])</f>
        <v/>
      </c>
      <c r="H31" s="28">
        <f>Customers[[#This Row],[Revenue]]*GrossMargin</f>
        <v/>
      </c>
      <c r="I31" s="29">
        <f>IF(AsOfDate-Customers[[#This Row],[Last Order]]&gt;ChurnDays,"Churned","Active")</f>
        <v/>
      </c>
      <c r="J31" s="26">
        <f>IF(Customers[[#This Row],[Status]]="Churned",Customers[[#This Row],[Last Order]],AsOfDate)</f>
        <v/>
      </c>
      <c r="K31" s="27">
        <f>MAX(1,(YEAR(Customers[[#This Row],[End Date]])-YEAR(Customers[[#This Row],[First Order]]))*12+MONTH(Customers[[#This Row],[End Date]])-MONTH(Customers[[#This Row],[First Order]]))</f>
        <v/>
      </c>
    </row>
    <row r="32">
      <c r="A32" s="20" t="inlineStr">
        <is>
          <t>K-3028</t>
        </is>
      </c>
      <c r="B32" s="20" t="inlineStr">
        <is>
          <t>Kolhapur</t>
        </is>
      </c>
      <c r="C32" s="20" t="inlineStr">
        <is>
          <t>Google Ads</t>
        </is>
      </c>
      <c r="D32" s="26">
        <f>_xlfn.MINIFS(Orders[Order Date],Orders[Customer ID],Customers[[#This Row],[Customer ID]])</f>
        <v/>
      </c>
      <c r="E32" s="26">
        <f>_xlfn.MAXIFS(Orders[Order Date],Orders[Customer ID],Customers[[#This Row],[Customer ID]])</f>
        <v/>
      </c>
      <c r="F32" s="27">
        <f>COUNTIFS(Orders[Customer ID],Customers[[#This Row],[Customer ID]])</f>
        <v/>
      </c>
      <c r="G32" s="28">
        <f>SUMIFS(Orders[Amount],Orders[Customer ID],Customers[[#This Row],[Customer ID]])</f>
        <v/>
      </c>
      <c r="H32" s="28">
        <f>Customers[[#This Row],[Revenue]]*GrossMargin</f>
        <v/>
      </c>
      <c r="I32" s="29">
        <f>IF(AsOfDate-Customers[[#This Row],[Last Order]]&gt;ChurnDays,"Churned","Active")</f>
        <v/>
      </c>
      <c r="J32" s="26">
        <f>IF(Customers[[#This Row],[Status]]="Churned",Customers[[#This Row],[Last Order]],AsOfDate)</f>
        <v/>
      </c>
      <c r="K32" s="27">
        <f>MAX(1,(YEAR(Customers[[#This Row],[End Date]])-YEAR(Customers[[#This Row],[First Order]]))*12+MONTH(Customers[[#This Row],[End Date]])-MONTH(Customers[[#This Row],[First Order]]))</f>
        <v/>
      </c>
    </row>
    <row r="33">
      <c r="A33" s="20" t="inlineStr">
        <is>
          <t>K-3029</t>
        </is>
      </c>
      <c r="B33" s="20" t="inlineStr">
        <is>
          <t>Pune</t>
        </is>
      </c>
      <c r="C33" s="20" t="inlineStr">
        <is>
          <t>Google Ads</t>
        </is>
      </c>
      <c r="D33" s="26">
        <f>_xlfn.MINIFS(Orders[Order Date],Orders[Customer ID],Customers[[#This Row],[Customer ID]])</f>
        <v/>
      </c>
      <c r="E33" s="26">
        <f>_xlfn.MAXIFS(Orders[Order Date],Orders[Customer ID],Customers[[#This Row],[Customer ID]])</f>
        <v/>
      </c>
      <c r="F33" s="27">
        <f>COUNTIFS(Orders[Customer ID],Customers[[#This Row],[Customer ID]])</f>
        <v/>
      </c>
      <c r="G33" s="28">
        <f>SUMIFS(Orders[Amount],Orders[Customer ID],Customers[[#This Row],[Customer ID]])</f>
        <v/>
      </c>
      <c r="H33" s="28">
        <f>Customers[[#This Row],[Revenue]]*GrossMargin</f>
        <v/>
      </c>
      <c r="I33" s="29">
        <f>IF(AsOfDate-Customers[[#This Row],[Last Order]]&gt;ChurnDays,"Churned","Active")</f>
        <v/>
      </c>
      <c r="J33" s="26">
        <f>IF(Customers[[#This Row],[Status]]="Churned",Customers[[#This Row],[Last Order]],AsOfDate)</f>
        <v/>
      </c>
      <c r="K33" s="27">
        <f>MAX(1,(YEAR(Customers[[#This Row],[End Date]])-YEAR(Customers[[#This Row],[First Order]]))*12+MONTH(Customers[[#This Row],[End Date]])-MONTH(Customers[[#This Row],[First Order]]))</f>
        <v/>
      </c>
    </row>
    <row r="34">
      <c r="A34" s="20" t="inlineStr">
        <is>
          <t>K-3030</t>
        </is>
      </c>
      <c r="B34" s="20" t="inlineStr">
        <is>
          <t>Nashik</t>
        </is>
      </c>
      <c r="C34" s="20" t="inlineStr">
        <is>
          <t>Google Ads</t>
        </is>
      </c>
      <c r="D34" s="26">
        <f>_xlfn.MINIFS(Orders[Order Date],Orders[Customer ID],Customers[[#This Row],[Customer ID]])</f>
        <v/>
      </c>
      <c r="E34" s="26">
        <f>_xlfn.MAXIFS(Orders[Order Date],Orders[Customer ID],Customers[[#This Row],[Customer ID]])</f>
        <v/>
      </c>
      <c r="F34" s="27">
        <f>COUNTIFS(Orders[Customer ID],Customers[[#This Row],[Customer ID]])</f>
        <v/>
      </c>
      <c r="G34" s="28">
        <f>SUMIFS(Orders[Amount],Orders[Customer ID],Customers[[#This Row],[Customer ID]])</f>
        <v/>
      </c>
      <c r="H34" s="28">
        <f>Customers[[#This Row],[Revenue]]*GrossMargin</f>
        <v/>
      </c>
      <c r="I34" s="29">
        <f>IF(AsOfDate-Customers[[#This Row],[Last Order]]&gt;ChurnDays,"Churned","Active")</f>
        <v/>
      </c>
      <c r="J34" s="26">
        <f>IF(Customers[[#This Row],[Status]]="Churned",Customers[[#This Row],[Last Order]],AsOfDate)</f>
        <v/>
      </c>
      <c r="K34" s="27">
        <f>MAX(1,(YEAR(Customers[[#This Row],[End Date]])-YEAR(Customers[[#This Row],[First Order]]))*12+MONTH(Customers[[#This Row],[End Date]])-MONTH(Customers[[#This Row],[First Order]]))</f>
        <v/>
      </c>
    </row>
    <row r="35">
      <c r="A35" s="20" t="inlineStr">
        <is>
          <t>K-3031</t>
        </is>
      </c>
      <c r="B35" s="20" t="inlineStr">
        <is>
          <t>Kolhapur</t>
        </is>
      </c>
      <c r="C35" s="20" t="inlineStr">
        <is>
          <t>Google Ads</t>
        </is>
      </c>
      <c r="D35" s="26">
        <f>_xlfn.MINIFS(Orders[Order Date],Orders[Customer ID],Customers[[#This Row],[Customer ID]])</f>
        <v/>
      </c>
      <c r="E35" s="26">
        <f>_xlfn.MAXIFS(Orders[Order Date],Orders[Customer ID],Customers[[#This Row],[Customer ID]])</f>
        <v/>
      </c>
      <c r="F35" s="27">
        <f>COUNTIFS(Orders[Customer ID],Customers[[#This Row],[Customer ID]])</f>
        <v/>
      </c>
      <c r="G35" s="28">
        <f>SUMIFS(Orders[Amount],Orders[Customer ID],Customers[[#This Row],[Customer ID]])</f>
        <v/>
      </c>
      <c r="H35" s="28">
        <f>Customers[[#This Row],[Revenue]]*GrossMargin</f>
        <v/>
      </c>
      <c r="I35" s="29">
        <f>IF(AsOfDate-Customers[[#This Row],[Last Order]]&gt;ChurnDays,"Churned","Active")</f>
        <v/>
      </c>
      <c r="J35" s="26">
        <f>IF(Customers[[#This Row],[Status]]="Churned",Customers[[#This Row],[Last Order]],AsOfDate)</f>
        <v/>
      </c>
      <c r="K35" s="27">
        <f>MAX(1,(YEAR(Customers[[#This Row],[End Date]])-YEAR(Customers[[#This Row],[First Order]]))*12+MONTH(Customers[[#This Row],[End Date]])-MONTH(Customers[[#This Row],[First Order]]))</f>
        <v/>
      </c>
    </row>
    <row r="36">
      <c r="A36" s="20" t="inlineStr">
        <is>
          <t>K-3032</t>
        </is>
      </c>
      <c r="B36" s="20" t="inlineStr">
        <is>
          <t>Sambhaji Nagar</t>
        </is>
      </c>
      <c r="C36" s="20" t="inlineStr">
        <is>
          <t>Google Ads</t>
        </is>
      </c>
      <c r="D36" s="26">
        <f>_xlfn.MINIFS(Orders[Order Date],Orders[Customer ID],Customers[[#This Row],[Customer ID]])</f>
        <v/>
      </c>
      <c r="E36" s="26">
        <f>_xlfn.MAXIFS(Orders[Order Date],Orders[Customer ID],Customers[[#This Row],[Customer ID]])</f>
        <v/>
      </c>
      <c r="F36" s="27">
        <f>COUNTIFS(Orders[Customer ID],Customers[[#This Row],[Customer ID]])</f>
        <v/>
      </c>
      <c r="G36" s="28">
        <f>SUMIFS(Orders[Amount],Orders[Customer ID],Customers[[#This Row],[Customer ID]])</f>
        <v/>
      </c>
      <c r="H36" s="28">
        <f>Customers[[#This Row],[Revenue]]*GrossMargin</f>
        <v/>
      </c>
      <c r="I36" s="29">
        <f>IF(AsOfDate-Customers[[#This Row],[Last Order]]&gt;ChurnDays,"Churned","Active")</f>
        <v/>
      </c>
      <c r="J36" s="26">
        <f>IF(Customers[[#This Row],[Status]]="Churned",Customers[[#This Row],[Last Order]],AsOfDate)</f>
        <v/>
      </c>
      <c r="K36" s="27">
        <f>MAX(1,(YEAR(Customers[[#This Row],[End Date]])-YEAR(Customers[[#This Row],[First Order]]))*12+MONTH(Customers[[#This Row],[End Date]])-MONTH(Customers[[#This Row],[First Order]]))</f>
        <v/>
      </c>
    </row>
    <row r="37">
      <c r="A37" s="20" t="inlineStr">
        <is>
          <t>K-3033</t>
        </is>
      </c>
      <c r="B37" s="20" t="inlineStr">
        <is>
          <t>Solapur</t>
        </is>
      </c>
      <c r="C37" s="20" t="inlineStr">
        <is>
          <t>Google Ads</t>
        </is>
      </c>
      <c r="D37" s="26">
        <f>_xlfn.MINIFS(Orders[Order Date],Orders[Customer ID],Customers[[#This Row],[Customer ID]])</f>
        <v/>
      </c>
      <c r="E37" s="26">
        <f>_xlfn.MAXIFS(Orders[Order Date],Orders[Customer ID],Customers[[#This Row],[Customer ID]])</f>
        <v/>
      </c>
      <c r="F37" s="27">
        <f>COUNTIFS(Orders[Customer ID],Customers[[#This Row],[Customer ID]])</f>
        <v/>
      </c>
      <c r="G37" s="28">
        <f>SUMIFS(Orders[Amount],Orders[Customer ID],Customers[[#This Row],[Customer ID]])</f>
        <v/>
      </c>
      <c r="H37" s="28">
        <f>Customers[[#This Row],[Revenue]]*GrossMargin</f>
        <v/>
      </c>
      <c r="I37" s="29">
        <f>IF(AsOfDate-Customers[[#This Row],[Last Order]]&gt;ChurnDays,"Churned","Active")</f>
        <v/>
      </c>
      <c r="J37" s="26">
        <f>IF(Customers[[#This Row],[Status]]="Churned",Customers[[#This Row],[Last Order]],AsOfDate)</f>
        <v/>
      </c>
      <c r="K37" s="27">
        <f>MAX(1,(YEAR(Customers[[#This Row],[End Date]])-YEAR(Customers[[#This Row],[First Order]]))*12+MONTH(Customers[[#This Row],[End Date]])-MONTH(Customers[[#This Row],[First Order]]))</f>
        <v/>
      </c>
    </row>
    <row r="38">
      <c r="A38" s="20" t="inlineStr">
        <is>
          <t>K-3034</t>
        </is>
      </c>
      <c r="B38" s="20" t="inlineStr">
        <is>
          <t>Kolhapur</t>
        </is>
      </c>
      <c r="C38" s="20" t="inlineStr">
        <is>
          <t>Google Ads</t>
        </is>
      </c>
      <c r="D38" s="26">
        <f>_xlfn.MINIFS(Orders[Order Date],Orders[Customer ID],Customers[[#This Row],[Customer ID]])</f>
        <v/>
      </c>
      <c r="E38" s="26">
        <f>_xlfn.MAXIFS(Orders[Order Date],Orders[Customer ID],Customers[[#This Row],[Customer ID]])</f>
        <v/>
      </c>
      <c r="F38" s="27">
        <f>COUNTIFS(Orders[Customer ID],Customers[[#This Row],[Customer ID]])</f>
        <v/>
      </c>
      <c r="G38" s="28">
        <f>SUMIFS(Orders[Amount],Orders[Customer ID],Customers[[#This Row],[Customer ID]])</f>
        <v/>
      </c>
      <c r="H38" s="28">
        <f>Customers[[#This Row],[Revenue]]*GrossMargin</f>
        <v/>
      </c>
      <c r="I38" s="29">
        <f>IF(AsOfDate-Customers[[#This Row],[Last Order]]&gt;ChurnDays,"Churned","Active")</f>
        <v/>
      </c>
      <c r="J38" s="26">
        <f>IF(Customers[[#This Row],[Status]]="Churned",Customers[[#This Row],[Last Order]],AsOfDate)</f>
        <v/>
      </c>
      <c r="K38" s="27">
        <f>MAX(1,(YEAR(Customers[[#This Row],[End Date]])-YEAR(Customers[[#This Row],[First Order]]))*12+MONTH(Customers[[#This Row],[End Date]])-MONTH(Customers[[#This Row],[First Order]]))</f>
        <v/>
      </c>
    </row>
    <row r="39">
      <c r="A39" s="20" t="inlineStr">
        <is>
          <t>K-3035</t>
        </is>
      </c>
      <c r="B39" s="20" t="inlineStr">
        <is>
          <t>Kolhapur</t>
        </is>
      </c>
      <c r="C39" s="20" t="inlineStr">
        <is>
          <t>Google Ads</t>
        </is>
      </c>
      <c r="D39" s="26">
        <f>_xlfn.MINIFS(Orders[Order Date],Orders[Customer ID],Customers[[#This Row],[Customer ID]])</f>
        <v/>
      </c>
      <c r="E39" s="26">
        <f>_xlfn.MAXIFS(Orders[Order Date],Orders[Customer ID],Customers[[#This Row],[Customer ID]])</f>
        <v/>
      </c>
      <c r="F39" s="27">
        <f>COUNTIFS(Orders[Customer ID],Customers[[#This Row],[Customer ID]])</f>
        <v/>
      </c>
      <c r="G39" s="28">
        <f>SUMIFS(Orders[Amount],Orders[Customer ID],Customers[[#This Row],[Customer ID]])</f>
        <v/>
      </c>
      <c r="H39" s="28">
        <f>Customers[[#This Row],[Revenue]]*GrossMargin</f>
        <v/>
      </c>
      <c r="I39" s="29">
        <f>IF(AsOfDate-Customers[[#This Row],[Last Order]]&gt;ChurnDays,"Churned","Active")</f>
        <v/>
      </c>
      <c r="J39" s="26">
        <f>IF(Customers[[#This Row],[Status]]="Churned",Customers[[#This Row],[Last Order]],AsOfDate)</f>
        <v/>
      </c>
      <c r="K39" s="27">
        <f>MAX(1,(YEAR(Customers[[#This Row],[End Date]])-YEAR(Customers[[#This Row],[First Order]]))*12+MONTH(Customers[[#This Row],[End Date]])-MONTH(Customers[[#This Row],[First Order]]))</f>
        <v/>
      </c>
    </row>
    <row r="40">
      <c r="A40" s="20" t="inlineStr">
        <is>
          <t>K-3036</t>
        </is>
      </c>
      <c r="B40" s="20" t="inlineStr">
        <is>
          <t>Kolhapur</t>
        </is>
      </c>
      <c r="C40" s="20" t="inlineStr">
        <is>
          <t>Google Ads</t>
        </is>
      </c>
      <c r="D40" s="26">
        <f>_xlfn.MINIFS(Orders[Order Date],Orders[Customer ID],Customers[[#This Row],[Customer ID]])</f>
        <v/>
      </c>
      <c r="E40" s="26">
        <f>_xlfn.MAXIFS(Orders[Order Date],Orders[Customer ID],Customers[[#This Row],[Customer ID]])</f>
        <v/>
      </c>
      <c r="F40" s="27">
        <f>COUNTIFS(Orders[Customer ID],Customers[[#This Row],[Customer ID]])</f>
        <v/>
      </c>
      <c r="G40" s="28">
        <f>SUMIFS(Orders[Amount],Orders[Customer ID],Customers[[#This Row],[Customer ID]])</f>
        <v/>
      </c>
      <c r="H40" s="28">
        <f>Customers[[#This Row],[Revenue]]*GrossMargin</f>
        <v/>
      </c>
      <c r="I40" s="29">
        <f>IF(AsOfDate-Customers[[#This Row],[Last Order]]&gt;ChurnDays,"Churned","Active")</f>
        <v/>
      </c>
      <c r="J40" s="26">
        <f>IF(Customers[[#This Row],[Status]]="Churned",Customers[[#This Row],[Last Order]],AsOfDate)</f>
        <v/>
      </c>
      <c r="K40" s="27">
        <f>MAX(1,(YEAR(Customers[[#This Row],[End Date]])-YEAR(Customers[[#This Row],[First Order]]))*12+MONTH(Customers[[#This Row],[End Date]])-MONTH(Customers[[#This Row],[First Order]]))</f>
        <v/>
      </c>
    </row>
    <row r="41">
      <c r="A41" s="20" t="inlineStr">
        <is>
          <t>K-3037</t>
        </is>
      </c>
      <c r="B41" s="20" t="inlineStr">
        <is>
          <t>Solapur</t>
        </is>
      </c>
      <c r="C41" s="20" t="inlineStr">
        <is>
          <t>Google Ads</t>
        </is>
      </c>
      <c r="D41" s="26">
        <f>_xlfn.MINIFS(Orders[Order Date],Orders[Customer ID],Customers[[#This Row],[Customer ID]])</f>
        <v/>
      </c>
      <c r="E41" s="26">
        <f>_xlfn.MAXIFS(Orders[Order Date],Orders[Customer ID],Customers[[#This Row],[Customer ID]])</f>
        <v/>
      </c>
      <c r="F41" s="27">
        <f>COUNTIFS(Orders[Customer ID],Customers[[#This Row],[Customer ID]])</f>
        <v/>
      </c>
      <c r="G41" s="28">
        <f>SUMIFS(Orders[Amount],Orders[Customer ID],Customers[[#This Row],[Customer ID]])</f>
        <v/>
      </c>
      <c r="H41" s="28">
        <f>Customers[[#This Row],[Revenue]]*GrossMargin</f>
        <v/>
      </c>
      <c r="I41" s="29">
        <f>IF(AsOfDate-Customers[[#This Row],[Last Order]]&gt;ChurnDays,"Churned","Active")</f>
        <v/>
      </c>
      <c r="J41" s="26">
        <f>IF(Customers[[#This Row],[Status]]="Churned",Customers[[#This Row],[Last Order]],AsOfDate)</f>
        <v/>
      </c>
      <c r="K41" s="27">
        <f>MAX(1,(YEAR(Customers[[#This Row],[End Date]])-YEAR(Customers[[#This Row],[First Order]]))*12+MONTH(Customers[[#This Row],[End Date]])-MONTH(Customers[[#This Row],[First Order]]))</f>
        <v/>
      </c>
    </row>
    <row r="42">
      <c r="A42" s="20" t="inlineStr">
        <is>
          <t>K-3038</t>
        </is>
      </c>
      <c r="B42" s="20" t="inlineStr">
        <is>
          <t>Kolhapur</t>
        </is>
      </c>
      <c r="C42" s="20" t="inlineStr">
        <is>
          <t>Google Ads</t>
        </is>
      </c>
      <c r="D42" s="26">
        <f>_xlfn.MINIFS(Orders[Order Date],Orders[Customer ID],Customers[[#This Row],[Customer ID]])</f>
        <v/>
      </c>
      <c r="E42" s="26">
        <f>_xlfn.MAXIFS(Orders[Order Date],Orders[Customer ID],Customers[[#This Row],[Customer ID]])</f>
        <v/>
      </c>
      <c r="F42" s="27">
        <f>COUNTIFS(Orders[Customer ID],Customers[[#This Row],[Customer ID]])</f>
        <v/>
      </c>
      <c r="G42" s="28">
        <f>SUMIFS(Orders[Amount],Orders[Customer ID],Customers[[#This Row],[Customer ID]])</f>
        <v/>
      </c>
      <c r="H42" s="28">
        <f>Customers[[#This Row],[Revenue]]*GrossMargin</f>
        <v/>
      </c>
      <c r="I42" s="29">
        <f>IF(AsOfDate-Customers[[#This Row],[Last Order]]&gt;ChurnDays,"Churned","Active")</f>
        <v/>
      </c>
      <c r="J42" s="26">
        <f>IF(Customers[[#This Row],[Status]]="Churned",Customers[[#This Row],[Last Order]],AsOfDate)</f>
        <v/>
      </c>
      <c r="K42" s="27">
        <f>MAX(1,(YEAR(Customers[[#This Row],[End Date]])-YEAR(Customers[[#This Row],[First Order]]))*12+MONTH(Customers[[#This Row],[End Date]])-MONTH(Customers[[#This Row],[First Order]]))</f>
        <v/>
      </c>
    </row>
    <row r="43">
      <c r="A43" s="20" t="inlineStr">
        <is>
          <t>K-3039</t>
        </is>
      </c>
      <c r="B43" s="20" t="inlineStr">
        <is>
          <t>Nagpur</t>
        </is>
      </c>
      <c r="C43" s="20" t="inlineStr">
        <is>
          <t>Google Ads</t>
        </is>
      </c>
      <c r="D43" s="26">
        <f>_xlfn.MINIFS(Orders[Order Date],Orders[Customer ID],Customers[[#This Row],[Customer ID]])</f>
        <v/>
      </c>
      <c r="E43" s="26">
        <f>_xlfn.MAXIFS(Orders[Order Date],Orders[Customer ID],Customers[[#This Row],[Customer ID]])</f>
        <v/>
      </c>
      <c r="F43" s="27">
        <f>COUNTIFS(Orders[Customer ID],Customers[[#This Row],[Customer ID]])</f>
        <v/>
      </c>
      <c r="G43" s="28">
        <f>SUMIFS(Orders[Amount],Orders[Customer ID],Customers[[#This Row],[Customer ID]])</f>
        <v/>
      </c>
      <c r="H43" s="28">
        <f>Customers[[#This Row],[Revenue]]*GrossMargin</f>
        <v/>
      </c>
      <c r="I43" s="29">
        <f>IF(AsOfDate-Customers[[#This Row],[Last Order]]&gt;ChurnDays,"Churned","Active")</f>
        <v/>
      </c>
      <c r="J43" s="26">
        <f>IF(Customers[[#This Row],[Status]]="Churned",Customers[[#This Row],[Last Order]],AsOfDate)</f>
        <v/>
      </c>
      <c r="K43" s="27">
        <f>MAX(1,(YEAR(Customers[[#This Row],[End Date]])-YEAR(Customers[[#This Row],[First Order]]))*12+MONTH(Customers[[#This Row],[End Date]])-MONTH(Customers[[#This Row],[First Order]]))</f>
        <v/>
      </c>
    </row>
    <row r="44">
      <c r="A44" s="20" t="inlineStr">
        <is>
          <t>K-3040</t>
        </is>
      </c>
      <c r="B44" s="20" t="inlineStr">
        <is>
          <t>Kolhapur</t>
        </is>
      </c>
      <c r="C44" s="20" t="inlineStr">
        <is>
          <t>Google Ads</t>
        </is>
      </c>
      <c r="D44" s="26">
        <f>_xlfn.MINIFS(Orders[Order Date],Orders[Customer ID],Customers[[#This Row],[Customer ID]])</f>
        <v/>
      </c>
      <c r="E44" s="26">
        <f>_xlfn.MAXIFS(Orders[Order Date],Orders[Customer ID],Customers[[#This Row],[Customer ID]])</f>
        <v/>
      </c>
      <c r="F44" s="27">
        <f>COUNTIFS(Orders[Customer ID],Customers[[#This Row],[Customer ID]])</f>
        <v/>
      </c>
      <c r="G44" s="28">
        <f>SUMIFS(Orders[Amount],Orders[Customer ID],Customers[[#This Row],[Customer ID]])</f>
        <v/>
      </c>
      <c r="H44" s="28">
        <f>Customers[[#This Row],[Revenue]]*GrossMargin</f>
        <v/>
      </c>
      <c r="I44" s="29">
        <f>IF(AsOfDate-Customers[[#This Row],[Last Order]]&gt;ChurnDays,"Churned","Active")</f>
        <v/>
      </c>
      <c r="J44" s="26">
        <f>IF(Customers[[#This Row],[Status]]="Churned",Customers[[#This Row],[Last Order]],AsOfDate)</f>
        <v/>
      </c>
      <c r="K44" s="27">
        <f>MAX(1,(YEAR(Customers[[#This Row],[End Date]])-YEAR(Customers[[#This Row],[First Order]]))*12+MONTH(Customers[[#This Row],[End Date]])-MONTH(Customers[[#This Row],[First Order]]))</f>
        <v/>
      </c>
    </row>
    <row r="45">
      <c r="A45" s="20" t="inlineStr">
        <is>
          <t>K-3041</t>
        </is>
      </c>
      <c r="B45" s="20" t="inlineStr">
        <is>
          <t>Pune</t>
        </is>
      </c>
      <c r="C45" s="20" t="inlineStr">
        <is>
          <t>Google Ads</t>
        </is>
      </c>
      <c r="D45" s="26">
        <f>_xlfn.MINIFS(Orders[Order Date],Orders[Customer ID],Customers[[#This Row],[Customer ID]])</f>
        <v/>
      </c>
      <c r="E45" s="26">
        <f>_xlfn.MAXIFS(Orders[Order Date],Orders[Customer ID],Customers[[#This Row],[Customer ID]])</f>
        <v/>
      </c>
      <c r="F45" s="27">
        <f>COUNTIFS(Orders[Customer ID],Customers[[#This Row],[Customer ID]])</f>
        <v/>
      </c>
      <c r="G45" s="28">
        <f>SUMIFS(Orders[Amount],Orders[Customer ID],Customers[[#This Row],[Customer ID]])</f>
        <v/>
      </c>
      <c r="H45" s="28">
        <f>Customers[[#This Row],[Revenue]]*GrossMargin</f>
        <v/>
      </c>
      <c r="I45" s="29">
        <f>IF(AsOfDate-Customers[[#This Row],[Last Order]]&gt;ChurnDays,"Churned","Active")</f>
        <v/>
      </c>
      <c r="J45" s="26">
        <f>IF(Customers[[#This Row],[Status]]="Churned",Customers[[#This Row],[Last Order]],AsOfDate)</f>
        <v/>
      </c>
      <c r="K45" s="27">
        <f>MAX(1,(YEAR(Customers[[#This Row],[End Date]])-YEAR(Customers[[#This Row],[First Order]]))*12+MONTH(Customers[[#This Row],[End Date]])-MONTH(Customers[[#This Row],[First Order]]))</f>
        <v/>
      </c>
    </row>
    <row r="46">
      <c r="A46" s="20" t="inlineStr">
        <is>
          <t>K-3042</t>
        </is>
      </c>
      <c r="B46" s="20" t="inlineStr">
        <is>
          <t>Pune</t>
        </is>
      </c>
      <c r="C46" s="20" t="inlineStr">
        <is>
          <t>Google Ads</t>
        </is>
      </c>
      <c r="D46" s="26">
        <f>_xlfn.MINIFS(Orders[Order Date],Orders[Customer ID],Customers[[#This Row],[Customer ID]])</f>
        <v/>
      </c>
      <c r="E46" s="26">
        <f>_xlfn.MAXIFS(Orders[Order Date],Orders[Customer ID],Customers[[#This Row],[Customer ID]])</f>
        <v/>
      </c>
      <c r="F46" s="27">
        <f>COUNTIFS(Orders[Customer ID],Customers[[#This Row],[Customer ID]])</f>
        <v/>
      </c>
      <c r="G46" s="28">
        <f>SUMIFS(Orders[Amount],Orders[Customer ID],Customers[[#This Row],[Customer ID]])</f>
        <v/>
      </c>
      <c r="H46" s="28">
        <f>Customers[[#This Row],[Revenue]]*GrossMargin</f>
        <v/>
      </c>
      <c r="I46" s="29">
        <f>IF(AsOfDate-Customers[[#This Row],[Last Order]]&gt;ChurnDays,"Churned","Active")</f>
        <v/>
      </c>
      <c r="J46" s="26">
        <f>IF(Customers[[#This Row],[Status]]="Churned",Customers[[#This Row],[Last Order]],AsOfDate)</f>
        <v/>
      </c>
      <c r="K46" s="27">
        <f>MAX(1,(YEAR(Customers[[#This Row],[End Date]])-YEAR(Customers[[#This Row],[First Order]]))*12+MONTH(Customers[[#This Row],[End Date]])-MONTH(Customers[[#This Row],[First Order]]))</f>
        <v/>
      </c>
    </row>
    <row r="47">
      <c r="A47" s="20" t="inlineStr">
        <is>
          <t>K-3043</t>
        </is>
      </c>
      <c r="B47" s="20" t="inlineStr">
        <is>
          <t>Kolhapur</t>
        </is>
      </c>
      <c r="C47" s="20" t="inlineStr">
        <is>
          <t>Google Ads</t>
        </is>
      </c>
      <c r="D47" s="26">
        <f>_xlfn.MINIFS(Orders[Order Date],Orders[Customer ID],Customers[[#This Row],[Customer ID]])</f>
        <v/>
      </c>
      <c r="E47" s="26">
        <f>_xlfn.MAXIFS(Orders[Order Date],Orders[Customer ID],Customers[[#This Row],[Customer ID]])</f>
        <v/>
      </c>
      <c r="F47" s="27">
        <f>COUNTIFS(Orders[Customer ID],Customers[[#This Row],[Customer ID]])</f>
        <v/>
      </c>
      <c r="G47" s="28">
        <f>SUMIFS(Orders[Amount],Orders[Customer ID],Customers[[#This Row],[Customer ID]])</f>
        <v/>
      </c>
      <c r="H47" s="28">
        <f>Customers[[#This Row],[Revenue]]*GrossMargin</f>
        <v/>
      </c>
      <c r="I47" s="29">
        <f>IF(AsOfDate-Customers[[#This Row],[Last Order]]&gt;ChurnDays,"Churned","Active")</f>
        <v/>
      </c>
      <c r="J47" s="26">
        <f>IF(Customers[[#This Row],[Status]]="Churned",Customers[[#This Row],[Last Order]],AsOfDate)</f>
        <v/>
      </c>
      <c r="K47" s="27">
        <f>MAX(1,(YEAR(Customers[[#This Row],[End Date]])-YEAR(Customers[[#This Row],[First Order]]))*12+MONTH(Customers[[#This Row],[End Date]])-MONTH(Customers[[#This Row],[First Order]]))</f>
        <v/>
      </c>
    </row>
    <row r="48">
      <c r="A48" s="20" t="inlineStr">
        <is>
          <t>K-3044</t>
        </is>
      </c>
      <c r="B48" s="20" t="inlineStr">
        <is>
          <t>Nagpur</t>
        </is>
      </c>
      <c r="C48" s="20" t="inlineStr">
        <is>
          <t>Google Ads</t>
        </is>
      </c>
      <c r="D48" s="26">
        <f>_xlfn.MINIFS(Orders[Order Date],Orders[Customer ID],Customers[[#This Row],[Customer ID]])</f>
        <v/>
      </c>
      <c r="E48" s="26">
        <f>_xlfn.MAXIFS(Orders[Order Date],Orders[Customer ID],Customers[[#This Row],[Customer ID]])</f>
        <v/>
      </c>
      <c r="F48" s="27">
        <f>COUNTIFS(Orders[Customer ID],Customers[[#This Row],[Customer ID]])</f>
        <v/>
      </c>
      <c r="G48" s="28">
        <f>SUMIFS(Orders[Amount],Orders[Customer ID],Customers[[#This Row],[Customer ID]])</f>
        <v/>
      </c>
      <c r="H48" s="28">
        <f>Customers[[#This Row],[Revenue]]*GrossMargin</f>
        <v/>
      </c>
      <c r="I48" s="29">
        <f>IF(AsOfDate-Customers[[#This Row],[Last Order]]&gt;ChurnDays,"Churned","Active")</f>
        <v/>
      </c>
      <c r="J48" s="26">
        <f>IF(Customers[[#This Row],[Status]]="Churned",Customers[[#This Row],[Last Order]],AsOfDate)</f>
        <v/>
      </c>
      <c r="K48" s="27">
        <f>MAX(1,(YEAR(Customers[[#This Row],[End Date]])-YEAR(Customers[[#This Row],[First Order]]))*12+MONTH(Customers[[#This Row],[End Date]])-MONTH(Customers[[#This Row],[First Order]]))</f>
        <v/>
      </c>
    </row>
    <row r="49">
      <c r="A49" s="20" t="inlineStr">
        <is>
          <t>K-3045</t>
        </is>
      </c>
      <c r="B49" s="20" t="inlineStr">
        <is>
          <t>Solapur</t>
        </is>
      </c>
      <c r="C49" s="20" t="inlineStr">
        <is>
          <t>Google Ads</t>
        </is>
      </c>
      <c r="D49" s="26">
        <f>_xlfn.MINIFS(Orders[Order Date],Orders[Customer ID],Customers[[#This Row],[Customer ID]])</f>
        <v/>
      </c>
      <c r="E49" s="26">
        <f>_xlfn.MAXIFS(Orders[Order Date],Orders[Customer ID],Customers[[#This Row],[Customer ID]])</f>
        <v/>
      </c>
      <c r="F49" s="27">
        <f>COUNTIFS(Orders[Customer ID],Customers[[#This Row],[Customer ID]])</f>
        <v/>
      </c>
      <c r="G49" s="28">
        <f>SUMIFS(Orders[Amount],Orders[Customer ID],Customers[[#This Row],[Customer ID]])</f>
        <v/>
      </c>
      <c r="H49" s="28">
        <f>Customers[[#This Row],[Revenue]]*GrossMargin</f>
        <v/>
      </c>
      <c r="I49" s="29">
        <f>IF(AsOfDate-Customers[[#This Row],[Last Order]]&gt;ChurnDays,"Churned","Active")</f>
        <v/>
      </c>
      <c r="J49" s="26">
        <f>IF(Customers[[#This Row],[Status]]="Churned",Customers[[#This Row],[Last Order]],AsOfDate)</f>
        <v/>
      </c>
      <c r="K49" s="27">
        <f>MAX(1,(YEAR(Customers[[#This Row],[End Date]])-YEAR(Customers[[#This Row],[First Order]]))*12+MONTH(Customers[[#This Row],[End Date]])-MONTH(Customers[[#This Row],[First Order]]))</f>
        <v/>
      </c>
    </row>
    <row r="50">
      <c r="A50" s="20" t="inlineStr">
        <is>
          <t>K-3046</t>
        </is>
      </c>
      <c r="B50" s="20" t="inlineStr">
        <is>
          <t>Solapur</t>
        </is>
      </c>
      <c r="C50" s="20" t="inlineStr">
        <is>
          <t>Google Ads</t>
        </is>
      </c>
      <c r="D50" s="26">
        <f>_xlfn.MINIFS(Orders[Order Date],Orders[Customer ID],Customers[[#This Row],[Customer ID]])</f>
        <v/>
      </c>
      <c r="E50" s="26">
        <f>_xlfn.MAXIFS(Orders[Order Date],Orders[Customer ID],Customers[[#This Row],[Customer ID]])</f>
        <v/>
      </c>
      <c r="F50" s="27">
        <f>COUNTIFS(Orders[Customer ID],Customers[[#This Row],[Customer ID]])</f>
        <v/>
      </c>
      <c r="G50" s="28">
        <f>SUMIFS(Orders[Amount],Orders[Customer ID],Customers[[#This Row],[Customer ID]])</f>
        <v/>
      </c>
      <c r="H50" s="28">
        <f>Customers[[#This Row],[Revenue]]*GrossMargin</f>
        <v/>
      </c>
      <c r="I50" s="29">
        <f>IF(AsOfDate-Customers[[#This Row],[Last Order]]&gt;ChurnDays,"Churned","Active")</f>
        <v/>
      </c>
      <c r="J50" s="26">
        <f>IF(Customers[[#This Row],[Status]]="Churned",Customers[[#This Row],[Last Order]],AsOfDate)</f>
        <v/>
      </c>
      <c r="K50" s="27">
        <f>MAX(1,(YEAR(Customers[[#This Row],[End Date]])-YEAR(Customers[[#This Row],[First Order]]))*12+MONTH(Customers[[#This Row],[End Date]])-MONTH(Customers[[#This Row],[First Order]]))</f>
        <v/>
      </c>
    </row>
    <row r="51">
      <c r="A51" s="20" t="inlineStr">
        <is>
          <t>K-3047</t>
        </is>
      </c>
      <c r="B51" s="20" t="inlineStr">
        <is>
          <t>Kolhapur</t>
        </is>
      </c>
      <c r="C51" s="20" t="inlineStr">
        <is>
          <t>Google Ads</t>
        </is>
      </c>
      <c r="D51" s="26">
        <f>_xlfn.MINIFS(Orders[Order Date],Orders[Customer ID],Customers[[#This Row],[Customer ID]])</f>
        <v/>
      </c>
      <c r="E51" s="26">
        <f>_xlfn.MAXIFS(Orders[Order Date],Orders[Customer ID],Customers[[#This Row],[Customer ID]])</f>
        <v/>
      </c>
      <c r="F51" s="27">
        <f>COUNTIFS(Orders[Customer ID],Customers[[#This Row],[Customer ID]])</f>
        <v/>
      </c>
      <c r="G51" s="28">
        <f>SUMIFS(Orders[Amount],Orders[Customer ID],Customers[[#This Row],[Customer ID]])</f>
        <v/>
      </c>
      <c r="H51" s="28">
        <f>Customers[[#This Row],[Revenue]]*GrossMargin</f>
        <v/>
      </c>
      <c r="I51" s="29">
        <f>IF(AsOfDate-Customers[[#This Row],[Last Order]]&gt;ChurnDays,"Churned","Active")</f>
        <v/>
      </c>
      <c r="J51" s="26">
        <f>IF(Customers[[#This Row],[Status]]="Churned",Customers[[#This Row],[Last Order]],AsOfDate)</f>
        <v/>
      </c>
      <c r="K51" s="27">
        <f>MAX(1,(YEAR(Customers[[#This Row],[End Date]])-YEAR(Customers[[#This Row],[First Order]]))*12+MONTH(Customers[[#This Row],[End Date]])-MONTH(Customers[[#This Row],[First Order]]))</f>
        <v/>
      </c>
    </row>
    <row r="52">
      <c r="A52" s="20" t="inlineStr">
        <is>
          <t>K-3048</t>
        </is>
      </c>
      <c r="B52" s="20" t="inlineStr">
        <is>
          <t>Sambhaji Nagar</t>
        </is>
      </c>
      <c r="C52" s="20" t="inlineStr">
        <is>
          <t>Google Ads</t>
        </is>
      </c>
      <c r="D52" s="26">
        <f>_xlfn.MINIFS(Orders[Order Date],Orders[Customer ID],Customers[[#This Row],[Customer ID]])</f>
        <v/>
      </c>
      <c r="E52" s="26">
        <f>_xlfn.MAXIFS(Orders[Order Date],Orders[Customer ID],Customers[[#This Row],[Customer ID]])</f>
        <v/>
      </c>
      <c r="F52" s="27">
        <f>COUNTIFS(Orders[Customer ID],Customers[[#This Row],[Customer ID]])</f>
        <v/>
      </c>
      <c r="G52" s="28">
        <f>SUMIFS(Orders[Amount],Orders[Customer ID],Customers[[#This Row],[Customer ID]])</f>
        <v/>
      </c>
      <c r="H52" s="28">
        <f>Customers[[#This Row],[Revenue]]*GrossMargin</f>
        <v/>
      </c>
      <c r="I52" s="29">
        <f>IF(AsOfDate-Customers[[#This Row],[Last Order]]&gt;ChurnDays,"Churned","Active")</f>
        <v/>
      </c>
      <c r="J52" s="26">
        <f>IF(Customers[[#This Row],[Status]]="Churned",Customers[[#This Row],[Last Order]],AsOfDate)</f>
        <v/>
      </c>
      <c r="K52" s="27">
        <f>MAX(1,(YEAR(Customers[[#This Row],[End Date]])-YEAR(Customers[[#This Row],[First Order]]))*12+MONTH(Customers[[#This Row],[End Date]])-MONTH(Customers[[#This Row],[First Order]]))</f>
        <v/>
      </c>
    </row>
    <row r="53">
      <c r="A53" s="20" t="inlineStr">
        <is>
          <t>K-3049</t>
        </is>
      </c>
      <c r="B53" s="20" t="inlineStr">
        <is>
          <t>Nashik</t>
        </is>
      </c>
      <c r="C53" s="20" t="inlineStr">
        <is>
          <t>Referral</t>
        </is>
      </c>
      <c r="D53" s="26">
        <f>_xlfn.MINIFS(Orders[Order Date],Orders[Customer ID],Customers[[#This Row],[Customer ID]])</f>
        <v/>
      </c>
      <c r="E53" s="26">
        <f>_xlfn.MAXIFS(Orders[Order Date],Orders[Customer ID],Customers[[#This Row],[Customer ID]])</f>
        <v/>
      </c>
      <c r="F53" s="27">
        <f>COUNTIFS(Orders[Customer ID],Customers[[#This Row],[Customer ID]])</f>
        <v/>
      </c>
      <c r="G53" s="28">
        <f>SUMIFS(Orders[Amount],Orders[Customer ID],Customers[[#This Row],[Customer ID]])</f>
        <v/>
      </c>
      <c r="H53" s="28">
        <f>Customers[[#This Row],[Revenue]]*GrossMargin</f>
        <v/>
      </c>
      <c r="I53" s="29">
        <f>IF(AsOfDate-Customers[[#This Row],[Last Order]]&gt;ChurnDays,"Churned","Active")</f>
        <v/>
      </c>
      <c r="J53" s="26">
        <f>IF(Customers[[#This Row],[Status]]="Churned",Customers[[#This Row],[Last Order]],AsOfDate)</f>
        <v/>
      </c>
      <c r="K53" s="27">
        <f>MAX(1,(YEAR(Customers[[#This Row],[End Date]])-YEAR(Customers[[#This Row],[First Order]]))*12+MONTH(Customers[[#This Row],[End Date]])-MONTH(Customers[[#This Row],[First Order]]))</f>
        <v/>
      </c>
    </row>
    <row r="54">
      <c r="A54" s="20" t="inlineStr">
        <is>
          <t>K-3050</t>
        </is>
      </c>
      <c r="B54" s="20" t="inlineStr">
        <is>
          <t>Kolhapur</t>
        </is>
      </c>
      <c r="C54" s="20" t="inlineStr">
        <is>
          <t>Referral</t>
        </is>
      </c>
      <c r="D54" s="26">
        <f>_xlfn.MINIFS(Orders[Order Date],Orders[Customer ID],Customers[[#This Row],[Customer ID]])</f>
        <v/>
      </c>
      <c r="E54" s="26">
        <f>_xlfn.MAXIFS(Orders[Order Date],Orders[Customer ID],Customers[[#This Row],[Customer ID]])</f>
        <v/>
      </c>
      <c r="F54" s="27">
        <f>COUNTIFS(Orders[Customer ID],Customers[[#This Row],[Customer ID]])</f>
        <v/>
      </c>
      <c r="G54" s="28">
        <f>SUMIFS(Orders[Amount],Orders[Customer ID],Customers[[#This Row],[Customer ID]])</f>
        <v/>
      </c>
      <c r="H54" s="28">
        <f>Customers[[#This Row],[Revenue]]*GrossMargin</f>
        <v/>
      </c>
      <c r="I54" s="29">
        <f>IF(AsOfDate-Customers[[#This Row],[Last Order]]&gt;ChurnDays,"Churned","Active")</f>
        <v/>
      </c>
      <c r="J54" s="26">
        <f>IF(Customers[[#This Row],[Status]]="Churned",Customers[[#This Row],[Last Order]],AsOfDate)</f>
        <v/>
      </c>
      <c r="K54" s="27">
        <f>MAX(1,(YEAR(Customers[[#This Row],[End Date]])-YEAR(Customers[[#This Row],[First Order]]))*12+MONTH(Customers[[#This Row],[End Date]])-MONTH(Customers[[#This Row],[First Order]]))</f>
        <v/>
      </c>
    </row>
    <row r="55">
      <c r="A55" s="20" t="inlineStr">
        <is>
          <t>K-3051</t>
        </is>
      </c>
      <c r="B55" s="20" t="inlineStr">
        <is>
          <t>Kolhapur</t>
        </is>
      </c>
      <c r="C55" s="20" t="inlineStr">
        <is>
          <t>Referral</t>
        </is>
      </c>
      <c r="D55" s="26">
        <f>_xlfn.MINIFS(Orders[Order Date],Orders[Customer ID],Customers[[#This Row],[Customer ID]])</f>
        <v/>
      </c>
      <c r="E55" s="26">
        <f>_xlfn.MAXIFS(Orders[Order Date],Orders[Customer ID],Customers[[#This Row],[Customer ID]])</f>
        <v/>
      </c>
      <c r="F55" s="27">
        <f>COUNTIFS(Orders[Customer ID],Customers[[#This Row],[Customer ID]])</f>
        <v/>
      </c>
      <c r="G55" s="28">
        <f>SUMIFS(Orders[Amount],Orders[Customer ID],Customers[[#This Row],[Customer ID]])</f>
        <v/>
      </c>
      <c r="H55" s="28">
        <f>Customers[[#This Row],[Revenue]]*GrossMargin</f>
        <v/>
      </c>
      <c r="I55" s="29">
        <f>IF(AsOfDate-Customers[[#This Row],[Last Order]]&gt;ChurnDays,"Churned","Active")</f>
        <v/>
      </c>
      <c r="J55" s="26">
        <f>IF(Customers[[#This Row],[Status]]="Churned",Customers[[#This Row],[Last Order]],AsOfDate)</f>
        <v/>
      </c>
      <c r="K55" s="27">
        <f>MAX(1,(YEAR(Customers[[#This Row],[End Date]])-YEAR(Customers[[#This Row],[First Order]]))*12+MONTH(Customers[[#This Row],[End Date]])-MONTH(Customers[[#This Row],[First Order]]))</f>
        <v/>
      </c>
    </row>
    <row r="56">
      <c r="A56" s="20" t="inlineStr">
        <is>
          <t>K-3052</t>
        </is>
      </c>
      <c r="B56" s="20" t="inlineStr">
        <is>
          <t>Kolhapur</t>
        </is>
      </c>
      <c r="C56" s="20" t="inlineStr">
        <is>
          <t>Referral</t>
        </is>
      </c>
      <c r="D56" s="26">
        <f>_xlfn.MINIFS(Orders[Order Date],Orders[Customer ID],Customers[[#This Row],[Customer ID]])</f>
        <v/>
      </c>
      <c r="E56" s="26">
        <f>_xlfn.MAXIFS(Orders[Order Date],Orders[Customer ID],Customers[[#This Row],[Customer ID]])</f>
        <v/>
      </c>
      <c r="F56" s="27">
        <f>COUNTIFS(Orders[Customer ID],Customers[[#This Row],[Customer ID]])</f>
        <v/>
      </c>
      <c r="G56" s="28">
        <f>SUMIFS(Orders[Amount],Orders[Customer ID],Customers[[#This Row],[Customer ID]])</f>
        <v/>
      </c>
      <c r="H56" s="28">
        <f>Customers[[#This Row],[Revenue]]*GrossMargin</f>
        <v/>
      </c>
      <c r="I56" s="29">
        <f>IF(AsOfDate-Customers[[#This Row],[Last Order]]&gt;ChurnDays,"Churned","Active")</f>
        <v/>
      </c>
      <c r="J56" s="26">
        <f>IF(Customers[[#This Row],[Status]]="Churned",Customers[[#This Row],[Last Order]],AsOfDate)</f>
        <v/>
      </c>
      <c r="K56" s="27">
        <f>MAX(1,(YEAR(Customers[[#This Row],[End Date]])-YEAR(Customers[[#This Row],[First Order]]))*12+MONTH(Customers[[#This Row],[End Date]])-MONTH(Customers[[#This Row],[First Order]]))</f>
        <v/>
      </c>
    </row>
    <row r="57">
      <c r="A57" s="20" t="inlineStr">
        <is>
          <t>K-3053</t>
        </is>
      </c>
      <c r="B57" s="20" t="inlineStr">
        <is>
          <t>Kolhapur</t>
        </is>
      </c>
      <c r="C57" s="20" t="inlineStr">
        <is>
          <t>Referral</t>
        </is>
      </c>
      <c r="D57" s="26">
        <f>_xlfn.MINIFS(Orders[Order Date],Orders[Customer ID],Customers[[#This Row],[Customer ID]])</f>
        <v/>
      </c>
      <c r="E57" s="26">
        <f>_xlfn.MAXIFS(Orders[Order Date],Orders[Customer ID],Customers[[#This Row],[Customer ID]])</f>
        <v/>
      </c>
      <c r="F57" s="27">
        <f>COUNTIFS(Orders[Customer ID],Customers[[#This Row],[Customer ID]])</f>
        <v/>
      </c>
      <c r="G57" s="28">
        <f>SUMIFS(Orders[Amount],Orders[Customer ID],Customers[[#This Row],[Customer ID]])</f>
        <v/>
      </c>
      <c r="H57" s="28">
        <f>Customers[[#This Row],[Revenue]]*GrossMargin</f>
        <v/>
      </c>
      <c r="I57" s="29">
        <f>IF(AsOfDate-Customers[[#This Row],[Last Order]]&gt;ChurnDays,"Churned","Active")</f>
        <v/>
      </c>
      <c r="J57" s="26">
        <f>IF(Customers[[#This Row],[Status]]="Churned",Customers[[#This Row],[Last Order]],AsOfDate)</f>
        <v/>
      </c>
      <c r="K57" s="27">
        <f>MAX(1,(YEAR(Customers[[#This Row],[End Date]])-YEAR(Customers[[#This Row],[First Order]]))*12+MONTH(Customers[[#This Row],[End Date]])-MONTH(Customers[[#This Row],[First Order]]))</f>
        <v/>
      </c>
    </row>
    <row r="58">
      <c r="A58" s="20" t="inlineStr">
        <is>
          <t>K-3054</t>
        </is>
      </c>
      <c r="B58" s="20" t="inlineStr">
        <is>
          <t>Pune</t>
        </is>
      </c>
      <c r="C58" s="20" t="inlineStr">
        <is>
          <t>Referral</t>
        </is>
      </c>
      <c r="D58" s="26">
        <f>_xlfn.MINIFS(Orders[Order Date],Orders[Customer ID],Customers[[#This Row],[Customer ID]])</f>
        <v/>
      </c>
      <c r="E58" s="26">
        <f>_xlfn.MAXIFS(Orders[Order Date],Orders[Customer ID],Customers[[#This Row],[Customer ID]])</f>
        <v/>
      </c>
      <c r="F58" s="27">
        <f>COUNTIFS(Orders[Customer ID],Customers[[#This Row],[Customer ID]])</f>
        <v/>
      </c>
      <c r="G58" s="28">
        <f>SUMIFS(Orders[Amount],Orders[Customer ID],Customers[[#This Row],[Customer ID]])</f>
        <v/>
      </c>
      <c r="H58" s="28">
        <f>Customers[[#This Row],[Revenue]]*GrossMargin</f>
        <v/>
      </c>
      <c r="I58" s="29">
        <f>IF(AsOfDate-Customers[[#This Row],[Last Order]]&gt;ChurnDays,"Churned","Active")</f>
        <v/>
      </c>
      <c r="J58" s="26">
        <f>IF(Customers[[#This Row],[Status]]="Churned",Customers[[#This Row],[Last Order]],AsOfDate)</f>
        <v/>
      </c>
      <c r="K58" s="27">
        <f>MAX(1,(YEAR(Customers[[#This Row],[End Date]])-YEAR(Customers[[#This Row],[First Order]]))*12+MONTH(Customers[[#This Row],[End Date]])-MONTH(Customers[[#This Row],[First Order]]))</f>
        <v/>
      </c>
    </row>
    <row r="59">
      <c r="A59" s="20" t="inlineStr">
        <is>
          <t>K-3055</t>
        </is>
      </c>
      <c r="B59" s="20" t="inlineStr">
        <is>
          <t>Nagpur</t>
        </is>
      </c>
      <c r="C59" s="20" t="inlineStr">
        <is>
          <t>Referral</t>
        </is>
      </c>
      <c r="D59" s="26">
        <f>_xlfn.MINIFS(Orders[Order Date],Orders[Customer ID],Customers[[#This Row],[Customer ID]])</f>
        <v/>
      </c>
      <c r="E59" s="26">
        <f>_xlfn.MAXIFS(Orders[Order Date],Orders[Customer ID],Customers[[#This Row],[Customer ID]])</f>
        <v/>
      </c>
      <c r="F59" s="27">
        <f>COUNTIFS(Orders[Customer ID],Customers[[#This Row],[Customer ID]])</f>
        <v/>
      </c>
      <c r="G59" s="28">
        <f>SUMIFS(Orders[Amount],Orders[Customer ID],Customers[[#This Row],[Customer ID]])</f>
        <v/>
      </c>
      <c r="H59" s="28">
        <f>Customers[[#This Row],[Revenue]]*GrossMargin</f>
        <v/>
      </c>
      <c r="I59" s="29">
        <f>IF(AsOfDate-Customers[[#This Row],[Last Order]]&gt;ChurnDays,"Churned","Active")</f>
        <v/>
      </c>
      <c r="J59" s="26">
        <f>IF(Customers[[#This Row],[Status]]="Churned",Customers[[#This Row],[Last Order]],AsOfDate)</f>
        <v/>
      </c>
      <c r="K59" s="27">
        <f>MAX(1,(YEAR(Customers[[#This Row],[End Date]])-YEAR(Customers[[#This Row],[First Order]]))*12+MONTH(Customers[[#This Row],[End Date]])-MONTH(Customers[[#This Row],[First Order]]))</f>
        <v/>
      </c>
    </row>
    <row r="60">
      <c r="A60" s="20" t="inlineStr">
        <is>
          <t>K-3056</t>
        </is>
      </c>
      <c r="B60" s="20" t="inlineStr">
        <is>
          <t>Kolhapur</t>
        </is>
      </c>
      <c r="C60" s="20" t="inlineStr">
        <is>
          <t>Referral</t>
        </is>
      </c>
      <c r="D60" s="26">
        <f>_xlfn.MINIFS(Orders[Order Date],Orders[Customer ID],Customers[[#This Row],[Customer ID]])</f>
        <v/>
      </c>
      <c r="E60" s="26">
        <f>_xlfn.MAXIFS(Orders[Order Date],Orders[Customer ID],Customers[[#This Row],[Customer ID]])</f>
        <v/>
      </c>
      <c r="F60" s="27">
        <f>COUNTIFS(Orders[Customer ID],Customers[[#This Row],[Customer ID]])</f>
        <v/>
      </c>
      <c r="G60" s="28">
        <f>SUMIFS(Orders[Amount],Orders[Customer ID],Customers[[#This Row],[Customer ID]])</f>
        <v/>
      </c>
      <c r="H60" s="28">
        <f>Customers[[#This Row],[Revenue]]*GrossMargin</f>
        <v/>
      </c>
      <c r="I60" s="29">
        <f>IF(AsOfDate-Customers[[#This Row],[Last Order]]&gt;ChurnDays,"Churned","Active")</f>
        <v/>
      </c>
      <c r="J60" s="26">
        <f>IF(Customers[[#This Row],[Status]]="Churned",Customers[[#This Row],[Last Order]],AsOfDate)</f>
        <v/>
      </c>
      <c r="K60" s="27">
        <f>MAX(1,(YEAR(Customers[[#This Row],[End Date]])-YEAR(Customers[[#This Row],[First Order]]))*12+MONTH(Customers[[#This Row],[End Date]])-MONTH(Customers[[#This Row],[First Order]]))</f>
        <v/>
      </c>
    </row>
    <row r="61">
      <c r="A61" s="20" t="inlineStr">
        <is>
          <t>K-3057</t>
        </is>
      </c>
      <c r="B61" s="20" t="inlineStr">
        <is>
          <t>Kolhapur</t>
        </is>
      </c>
      <c r="C61" s="20" t="inlineStr">
        <is>
          <t>Referral</t>
        </is>
      </c>
      <c r="D61" s="26">
        <f>_xlfn.MINIFS(Orders[Order Date],Orders[Customer ID],Customers[[#This Row],[Customer ID]])</f>
        <v/>
      </c>
      <c r="E61" s="26">
        <f>_xlfn.MAXIFS(Orders[Order Date],Orders[Customer ID],Customers[[#This Row],[Customer ID]])</f>
        <v/>
      </c>
      <c r="F61" s="27">
        <f>COUNTIFS(Orders[Customer ID],Customers[[#This Row],[Customer ID]])</f>
        <v/>
      </c>
      <c r="G61" s="28">
        <f>SUMIFS(Orders[Amount],Orders[Customer ID],Customers[[#This Row],[Customer ID]])</f>
        <v/>
      </c>
      <c r="H61" s="28">
        <f>Customers[[#This Row],[Revenue]]*GrossMargin</f>
        <v/>
      </c>
      <c r="I61" s="29">
        <f>IF(AsOfDate-Customers[[#This Row],[Last Order]]&gt;ChurnDays,"Churned","Active")</f>
        <v/>
      </c>
      <c r="J61" s="26">
        <f>IF(Customers[[#This Row],[Status]]="Churned",Customers[[#This Row],[Last Order]],AsOfDate)</f>
        <v/>
      </c>
      <c r="K61" s="27">
        <f>MAX(1,(YEAR(Customers[[#This Row],[End Date]])-YEAR(Customers[[#This Row],[First Order]]))*12+MONTH(Customers[[#This Row],[End Date]])-MONTH(Customers[[#This Row],[First Order]]))</f>
        <v/>
      </c>
    </row>
    <row r="62">
      <c r="A62" s="20" t="inlineStr">
        <is>
          <t>K-3058</t>
        </is>
      </c>
      <c r="B62" s="20" t="inlineStr">
        <is>
          <t>Nashik</t>
        </is>
      </c>
      <c r="C62" s="20" t="inlineStr">
        <is>
          <t>Referral</t>
        </is>
      </c>
      <c r="D62" s="26">
        <f>_xlfn.MINIFS(Orders[Order Date],Orders[Customer ID],Customers[[#This Row],[Customer ID]])</f>
        <v/>
      </c>
      <c r="E62" s="26">
        <f>_xlfn.MAXIFS(Orders[Order Date],Orders[Customer ID],Customers[[#This Row],[Customer ID]])</f>
        <v/>
      </c>
      <c r="F62" s="27">
        <f>COUNTIFS(Orders[Customer ID],Customers[[#This Row],[Customer ID]])</f>
        <v/>
      </c>
      <c r="G62" s="28">
        <f>SUMIFS(Orders[Amount],Orders[Customer ID],Customers[[#This Row],[Customer ID]])</f>
        <v/>
      </c>
      <c r="H62" s="28">
        <f>Customers[[#This Row],[Revenue]]*GrossMargin</f>
        <v/>
      </c>
      <c r="I62" s="29">
        <f>IF(AsOfDate-Customers[[#This Row],[Last Order]]&gt;ChurnDays,"Churned","Active")</f>
        <v/>
      </c>
      <c r="J62" s="26">
        <f>IF(Customers[[#This Row],[Status]]="Churned",Customers[[#This Row],[Last Order]],AsOfDate)</f>
        <v/>
      </c>
      <c r="K62" s="27">
        <f>MAX(1,(YEAR(Customers[[#This Row],[End Date]])-YEAR(Customers[[#This Row],[First Order]]))*12+MONTH(Customers[[#This Row],[End Date]])-MONTH(Customers[[#This Row],[First Order]]))</f>
        <v/>
      </c>
    </row>
    <row r="63">
      <c r="A63" s="20" t="inlineStr">
        <is>
          <t>K-3059</t>
        </is>
      </c>
      <c r="B63" s="20" t="inlineStr">
        <is>
          <t>Kolhapur</t>
        </is>
      </c>
      <c r="C63" s="20" t="inlineStr">
        <is>
          <t>Referral</t>
        </is>
      </c>
      <c r="D63" s="26">
        <f>_xlfn.MINIFS(Orders[Order Date],Orders[Customer ID],Customers[[#This Row],[Customer ID]])</f>
        <v/>
      </c>
      <c r="E63" s="26">
        <f>_xlfn.MAXIFS(Orders[Order Date],Orders[Customer ID],Customers[[#This Row],[Customer ID]])</f>
        <v/>
      </c>
      <c r="F63" s="27">
        <f>COUNTIFS(Orders[Customer ID],Customers[[#This Row],[Customer ID]])</f>
        <v/>
      </c>
      <c r="G63" s="28">
        <f>SUMIFS(Orders[Amount],Orders[Customer ID],Customers[[#This Row],[Customer ID]])</f>
        <v/>
      </c>
      <c r="H63" s="28">
        <f>Customers[[#This Row],[Revenue]]*GrossMargin</f>
        <v/>
      </c>
      <c r="I63" s="29">
        <f>IF(AsOfDate-Customers[[#This Row],[Last Order]]&gt;ChurnDays,"Churned","Active")</f>
        <v/>
      </c>
      <c r="J63" s="26">
        <f>IF(Customers[[#This Row],[Status]]="Churned",Customers[[#This Row],[Last Order]],AsOfDate)</f>
        <v/>
      </c>
      <c r="K63" s="27">
        <f>MAX(1,(YEAR(Customers[[#This Row],[End Date]])-YEAR(Customers[[#This Row],[First Order]]))*12+MONTH(Customers[[#This Row],[End Date]])-MONTH(Customers[[#This Row],[First Order]]))</f>
        <v/>
      </c>
    </row>
    <row r="64">
      <c r="A64" s="20" t="inlineStr">
        <is>
          <t>K-3060</t>
        </is>
      </c>
      <c r="B64" s="20" t="inlineStr">
        <is>
          <t>Nagpur</t>
        </is>
      </c>
      <c r="C64" s="20" t="inlineStr">
        <is>
          <t>Referral</t>
        </is>
      </c>
      <c r="D64" s="26">
        <f>_xlfn.MINIFS(Orders[Order Date],Orders[Customer ID],Customers[[#This Row],[Customer ID]])</f>
        <v/>
      </c>
      <c r="E64" s="26">
        <f>_xlfn.MAXIFS(Orders[Order Date],Orders[Customer ID],Customers[[#This Row],[Customer ID]])</f>
        <v/>
      </c>
      <c r="F64" s="27">
        <f>COUNTIFS(Orders[Customer ID],Customers[[#This Row],[Customer ID]])</f>
        <v/>
      </c>
      <c r="G64" s="28">
        <f>SUMIFS(Orders[Amount],Orders[Customer ID],Customers[[#This Row],[Customer ID]])</f>
        <v/>
      </c>
      <c r="H64" s="28">
        <f>Customers[[#This Row],[Revenue]]*GrossMargin</f>
        <v/>
      </c>
      <c r="I64" s="29">
        <f>IF(AsOfDate-Customers[[#This Row],[Last Order]]&gt;ChurnDays,"Churned","Active")</f>
        <v/>
      </c>
      <c r="J64" s="26">
        <f>IF(Customers[[#This Row],[Status]]="Churned",Customers[[#This Row],[Last Order]],AsOfDate)</f>
        <v/>
      </c>
      <c r="K64" s="27">
        <f>MAX(1,(YEAR(Customers[[#This Row],[End Date]])-YEAR(Customers[[#This Row],[First Order]]))*12+MONTH(Customers[[#This Row],[End Date]])-MONTH(Customers[[#This Row],[First Order]]))</f>
        <v/>
      </c>
    </row>
    <row r="65">
      <c r="A65" s="20" t="inlineStr">
        <is>
          <t>K-3061</t>
        </is>
      </c>
      <c r="B65" s="20" t="inlineStr">
        <is>
          <t>Solapur</t>
        </is>
      </c>
      <c r="C65" s="20" t="inlineStr">
        <is>
          <t>Referral</t>
        </is>
      </c>
      <c r="D65" s="26">
        <f>_xlfn.MINIFS(Orders[Order Date],Orders[Customer ID],Customers[[#This Row],[Customer ID]])</f>
        <v/>
      </c>
      <c r="E65" s="26">
        <f>_xlfn.MAXIFS(Orders[Order Date],Orders[Customer ID],Customers[[#This Row],[Customer ID]])</f>
        <v/>
      </c>
      <c r="F65" s="27">
        <f>COUNTIFS(Orders[Customer ID],Customers[[#This Row],[Customer ID]])</f>
        <v/>
      </c>
      <c r="G65" s="28">
        <f>SUMIFS(Orders[Amount],Orders[Customer ID],Customers[[#This Row],[Customer ID]])</f>
        <v/>
      </c>
      <c r="H65" s="28">
        <f>Customers[[#This Row],[Revenue]]*GrossMargin</f>
        <v/>
      </c>
      <c r="I65" s="29">
        <f>IF(AsOfDate-Customers[[#This Row],[Last Order]]&gt;ChurnDays,"Churned","Active")</f>
        <v/>
      </c>
      <c r="J65" s="26">
        <f>IF(Customers[[#This Row],[Status]]="Churned",Customers[[#This Row],[Last Order]],AsOfDate)</f>
        <v/>
      </c>
      <c r="K65" s="27">
        <f>MAX(1,(YEAR(Customers[[#This Row],[End Date]])-YEAR(Customers[[#This Row],[First Order]]))*12+MONTH(Customers[[#This Row],[End Date]])-MONTH(Customers[[#This Row],[First Order]]))</f>
        <v/>
      </c>
    </row>
    <row r="66">
      <c r="A66" s="20" t="inlineStr">
        <is>
          <t>K-3062</t>
        </is>
      </c>
      <c r="B66" s="20" t="inlineStr">
        <is>
          <t>Solapur</t>
        </is>
      </c>
      <c r="C66" s="20" t="inlineStr">
        <is>
          <t>Referral</t>
        </is>
      </c>
      <c r="D66" s="26">
        <f>_xlfn.MINIFS(Orders[Order Date],Orders[Customer ID],Customers[[#This Row],[Customer ID]])</f>
        <v/>
      </c>
      <c r="E66" s="26">
        <f>_xlfn.MAXIFS(Orders[Order Date],Orders[Customer ID],Customers[[#This Row],[Customer ID]])</f>
        <v/>
      </c>
      <c r="F66" s="27">
        <f>COUNTIFS(Orders[Customer ID],Customers[[#This Row],[Customer ID]])</f>
        <v/>
      </c>
      <c r="G66" s="28">
        <f>SUMIFS(Orders[Amount],Orders[Customer ID],Customers[[#This Row],[Customer ID]])</f>
        <v/>
      </c>
      <c r="H66" s="28">
        <f>Customers[[#This Row],[Revenue]]*GrossMargin</f>
        <v/>
      </c>
      <c r="I66" s="29">
        <f>IF(AsOfDate-Customers[[#This Row],[Last Order]]&gt;ChurnDays,"Churned","Active")</f>
        <v/>
      </c>
      <c r="J66" s="26">
        <f>IF(Customers[[#This Row],[Status]]="Churned",Customers[[#This Row],[Last Order]],AsOfDate)</f>
        <v/>
      </c>
      <c r="K66" s="27">
        <f>MAX(1,(YEAR(Customers[[#This Row],[End Date]])-YEAR(Customers[[#This Row],[First Order]]))*12+MONTH(Customers[[#This Row],[End Date]])-MONTH(Customers[[#This Row],[First Order]]))</f>
        <v/>
      </c>
    </row>
    <row r="67">
      <c r="A67" s="20" t="inlineStr">
        <is>
          <t>K-3063</t>
        </is>
      </c>
      <c r="B67" s="20" t="inlineStr">
        <is>
          <t>Nagpur</t>
        </is>
      </c>
      <c r="C67" s="20" t="inlineStr">
        <is>
          <t>Referral</t>
        </is>
      </c>
      <c r="D67" s="26">
        <f>_xlfn.MINIFS(Orders[Order Date],Orders[Customer ID],Customers[[#This Row],[Customer ID]])</f>
        <v/>
      </c>
      <c r="E67" s="26">
        <f>_xlfn.MAXIFS(Orders[Order Date],Orders[Customer ID],Customers[[#This Row],[Customer ID]])</f>
        <v/>
      </c>
      <c r="F67" s="27">
        <f>COUNTIFS(Orders[Customer ID],Customers[[#This Row],[Customer ID]])</f>
        <v/>
      </c>
      <c r="G67" s="28">
        <f>SUMIFS(Orders[Amount],Orders[Customer ID],Customers[[#This Row],[Customer ID]])</f>
        <v/>
      </c>
      <c r="H67" s="28">
        <f>Customers[[#This Row],[Revenue]]*GrossMargin</f>
        <v/>
      </c>
      <c r="I67" s="29">
        <f>IF(AsOfDate-Customers[[#This Row],[Last Order]]&gt;ChurnDays,"Churned","Active")</f>
        <v/>
      </c>
      <c r="J67" s="26">
        <f>IF(Customers[[#This Row],[Status]]="Churned",Customers[[#This Row],[Last Order]],AsOfDate)</f>
        <v/>
      </c>
      <c r="K67" s="27">
        <f>MAX(1,(YEAR(Customers[[#This Row],[End Date]])-YEAR(Customers[[#This Row],[First Order]]))*12+MONTH(Customers[[#This Row],[End Date]])-MONTH(Customers[[#This Row],[First Order]]))</f>
        <v/>
      </c>
    </row>
    <row r="68">
      <c r="A68" s="20" t="inlineStr">
        <is>
          <t>K-3064</t>
        </is>
      </c>
      <c r="B68" s="20" t="inlineStr">
        <is>
          <t>Sambhaji Nagar</t>
        </is>
      </c>
      <c r="C68" s="20" t="inlineStr">
        <is>
          <t>Referral</t>
        </is>
      </c>
      <c r="D68" s="26">
        <f>_xlfn.MINIFS(Orders[Order Date],Orders[Customer ID],Customers[[#This Row],[Customer ID]])</f>
        <v/>
      </c>
      <c r="E68" s="26">
        <f>_xlfn.MAXIFS(Orders[Order Date],Orders[Customer ID],Customers[[#This Row],[Customer ID]])</f>
        <v/>
      </c>
      <c r="F68" s="27">
        <f>COUNTIFS(Orders[Customer ID],Customers[[#This Row],[Customer ID]])</f>
        <v/>
      </c>
      <c r="G68" s="28">
        <f>SUMIFS(Orders[Amount],Orders[Customer ID],Customers[[#This Row],[Customer ID]])</f>
        <v/>
      </c>
      <c r="H68" s="28">
        <f>Customers[[#This Row],[Revenue]]*GrossMargin</f>
        <v/>
      </c>
      <c r="I68" s="29">
        <f>IF(AsOfDate-Customers[[#This Row],[Last Order]]&gt;ChurnDays,"Churned","Active")</f>
        <v/>
      </c>
      <c r="J68" s="26">
        <f>IF(Customers[[#This Row],[Status]]="Churned",Customers[[#This Row],[Last Order]],AsOfDate)</f>
        <v/>
      </c>
      <c r="K68" s="27">
        <f>MAX(1,(YEAR(Customers[[#This Row],[End Date]])-YEAR(Customers[[#This Row],[First Order]]))*12+MONTH(Customers[[#This Row],[End Date]])-MONTH(Customers[[#This Row],[First Order]]))</f>
        <v/>
      </c>
    </row>
    <row r="69">
      <c r="A69" s="20" t="inlineStr">
        <is>
          <t>K-3065</t>
        </is>
      </c>
      <c r="B69" s="20" t="inlineStr">
        <is>
          <t>Kolhapur</t>
        </is>
      </c>
      <c r="C69" s="20" t="inlineStr">
        <is>
          <t>Walk-in</t>
        </is>
      </c>
      <c r="D69" s="26">
        <f>_xlfn.MINIFS(Orders[Order Date],Orders[Customer ID],Customers[[#This Row],[Customer ID]])</f>
        <v/>
      </c>
      <c r="E69" s="26">
        <f>_xlfn.MAXIFS(Orders[Order Date],Orders[Customer ID],Customers[[#This Row],[Customer ID]])</f>
        <v/>
      </c>
      <c r="F69" s="27">
        <f>COUNTIFS(Orders[Customer ID],Customers[[#This Row],[Customer ID]])</f>
        <v/>
      </c>
      <c r="G69" s="28">
        <f>SUMIFS(Orders[Amount],Orders[Customer ID],Customers[[#This Row],[Customer ID]])</f>
        <v/>
      </c>
      <c r="H69" s="28">
        <f>Customers[[#This Row],[Revenue]]*GrossMargin</f>
        <v/>
      </c>
      <c r="I69" s="29">
        <f>IF(AsOfDate-Customers[[#This Row],[Last Order]]&gt;ChurnDays,"Churned","Active")</f>
        <v/>
      </c>
      <c r="J69" s="26">
        <f>IF(Customers[[#This Row],[Status]]="Churned",Customers[[#This Row],[Last Order]],AsOfDate)</f>
        <v/>
      </c>
      <c r="K69" s="27">
        <f>MAX(1,(YEAR(Customers[[#This Row],[End Date]])-YEAR(Customers[[#This Row],[First Order]]))*12+MONTH(Customers[[#This Row],[End Date]])-MONTH(Customers[[#This Row],[First Order]]))</f>
        <v/>
      </c>
    </row>
    <row r="70">
      <c r="A70" s="20" t="inlineStr">
        <is>
          <t>K-3066</t>
        </is>
      </c>
      <c r="B70" s="20" t="inlineStr">
        <is>
          <t>Nagpur</t>
        </is>
      </c>
      <c r="C70" s="20" t="inlineStr">
        <is>
          <t>Walk-in</t>
        </is>
      </c>
      <c r="D70" s="26">
        <f>_xlfn.MINIFS(Orders[Order Date],Orders[Customer ID],Customers[[#This Row],[Customer ID]])</f>
        <v/>
      </c>
      <c r="E70" s="26">
        <f>_xlfn.MAXIFS(Orders[Order Date],Orders[Customer ID],Customers[[#This Row],[Customer ID]])</f>
        <v/>
      </c>
      <c r="F70" s="27">
        <f>COUNTIFS(Orders[Customer ID],Customers[[#This Row],[Customer ID]])</f>
        <v/>
      </c>
      <c r="G70" s="28">
        <f>SUMIFS(Orders[Amount],Orders[Customer ID],Customers[[#This Row],[Customer ID]])</f>
        <v/>
      </c>
      <c r="H70" s="28">
        <f>Customers[[#This Row],[Revenue]]*GrossMargin</f>
        <v/>
      </c>
      <c r="I70" s="29">
        <f>IF(AsOfDate-Customers[[#This Row],[Last Order]]&gt;ChurnDays,"Churned","Active")</f>
        <v/>
      </c>
      <c r="J70" s="26">
        <f>IF(Customers[[#This Row],[Status]]="Churned",Customers[[#This Row],[Last Order]],AsOfDate)</f>
        <v/>
      </c>
      <c r="K70" s="27">
        <f>MAX(1,(YEAR(Customers[[#This Row],[End Date]])-YEAR(Customers[[#This Row],[First Order]]))*12+MONTH(Customers[[#This Row],[End Date]])-MONTH(Customers[[#This Row],[First Order]]))</f>
        <v/>
      </c>
    </row>
    <row r="71">
      <c r="A71" s="20" t="inlineStr">
        <is>
          <t>K-3067</t>
        </is>
      </c>
      <c r="B71" s="20" t="inlineStr">
        <is>
          <t>Sambhaji Nagar</t>
        </is>
      </c>
      <c r="C71" s="20" t="inlineStr">
        <is>
          <t>Walk-in</t>
        </is>
      </c>
      <c r="D71" s="26">
        <f>_xlfn.MINIFS(Orders[Order Date],Orders[Customer ID],Customers[[#This Row],[Customer ID]])</f>
        <v/>
      </c>
      <c r="E71" s="26">
        <f>_xlfn.MAXIFS(Orders[Order Date],Orders[Customer ID],Customers[[#This Row],[Customer ID]])</f>
        <v/>
      </c>
      <c r="F71" s="27">
        <f>COUNTIFS(Orders[Customer ID],Customers[[#This Row],[Customer ID]])</f>
        <v/>
      </c>
      <c r="G71" s="28">
        <f>SUMIFS(Orders[Amount],Orders[Customer ID],Customers[[#This Row],[Customer ID]])</f>
        <v/>
      </c>
      <c r="H71" s="28">
        <f>Customers[[#This Row],[Revenue]]*GrossMargin</f>
        <v/>
      </c>
      <c r="I71" s="29">
        <f>IF(AsOfDate-Customers[[#This Row],[Last Order]]&gt;ChurnDays,"Churned","Active")</f>
        <v/>
      </c>
      <c r="J71" s="26">
        <f>IF(Customers[[#This Row],[Status]]="Churned",Customers[[#This Row],[Last Order]],AsOfDate)</f>
        <v/>
      </c>
      <c r="K71" s="27">
        <f>MAX(1,(YEAR(Customers[[#This Row],[End Date]])-YEAR(Customers[[#This Row],[First Order]]))*12+MONTH(Customers[[#This Row],[End Date]])-MONTH(Customers[[#This Row],[First Order]]))</f>
        <v/>
      </c>
    </row>
    <row r="72">
      <c r="A72" s="20" t="inlineStr">
        <is>
          <t>K-3068</t>
        </is>
      </c>
      <c r="B72" s="20" t="inlineStr">
        <is>
          <t>Pune</t>
        </is>
      </c>
      <c r="C72" s="20" t="inlineStr">
        <is>
          <t>Walk-in</t>
        </is>
      </c>
      <c r="D72" s="26">
        <f>_xlfn.MINIFS(Orders[Order Date],Orders[Customer ID],Customers[[#This Row],[Customer ID]])</f>
        <v/>
      </c>
      <c r="E72" s="26">
        <f>_xlfn.MAXIFS(Orders[Order Date],Orders[Customer ID],Customers[[#This Row],[Customer ID]])</f>
        <v/>
      </c>
      <c r="F72" s="27">
        <f>COUNTIFS(Orders[Customer ID],Customers[[#This Row],[Customer ID]])</f>
        <v/>
      </c>
      <c r="G72" s="28">
        <f>SUMIFS(Orders[Amount],Orders[Customer ID],Customers[[#This Row],[Customer ID]])</f>
        <v/>
      </c>
      <c r="H72" s="28">
        <f>Customers[[#This Row],[Revenue]]*GrossMargin</f>
        <v/>
      </c>
      <c r="I72" s="29">
        <f>IF(AsOfDate-Customers[[#This Row],[Last Order]]&gt;ChurnDays,"Churned","Active")</f>
        <v/>
      </c>
      <c r="J72" s="26">
        <f>IF(Customers[[#This Row],[Status]]="Churned",Customers[[#This Row],[Last Order]],AsOfDate)</f>
        <v/>
      </c>
      <c r="K72" s="27">
        <f>MAX(1,(YEAR(Customers[[#This Row],[End Date]])-YEAR(Customers[[#This Row],[First Order]]))*12+MONTH(Customers[[#This Row],[End Date]])-MONTH(Customers[[#This Row],[First Order]]))</f>
        <v/>
      </c>
    </row>
    <row r="73">
      <c r="A73" s="20" t="inlineStr">
        <is>
          <t>K-3069</t>
        </is>
      </c>
      <c r="B73" s="20" t="inlineStr">
        <is>
          <t>Solapur</t>
        </is>
      </c>
      <c r="C73" s="20" t="inlineStr">
        <is>
          <t>Walk-in</t>
        </is>
      </c>
      <c r="D73" s="26">
        <f>_xlfn.MINIFS(Orders[Order Date],Orders[Customer ID],Customers[[#This Row],[Customer ID]])</f>
        <v/>
      </c>
      <c r="E73" s="26">
        <f>_xlfn.MAXIFS(Orders[Order Date],Orders[Customer ID],Customers[[#This Row],[Customer ID]])</f>
        <v/>
      </c>
      <c r="F73" s="27">
        <f>COUNTIFS(Orders[Customer ID],Customers[[#This Row],[Customer ID]])</f>
        <v/>
      </c>
      <c r="G73" s="28">
        <f>SUMIFS(Orders[Amount],Orders[Customer ID],Customers[[#This Row],[Customer ID]])</f>
        <v/>
      </c>
      <c r="H73" s="28">
        <f>Customers[[#This Row],[Revenue]]*GrossMargin</f>
        <v/>
      </c>
      <c r="I73" s="29">
        <f>IF(AsOfDate-Customers[[#This Row],[Last Order]]&gt;ChurnDays,"Churned","Active")</f>
        <v/>
      </c>
      <c r="J73" s="26">
        <f>IF(Customers[[#This Row],[Status]]="Churned",Customers[[#This Row],[Last Order]],AsOfDate)</f>
        <v/>
      </c>
      <c r="K73" s="27">
        <f>MAX(1,(YEAR(Customers[[#This Row],[End Date]])-YEAR(Customers[[#This Row],[First Order]]))*12+MONTH(Customers[[#This Row],[End Date]])-MONTH(Customers[[#This Row],[First Order]]))</f>
        <v/>
      </c>
    </row>
    <row r="74">
      <c r="A74" s="20" t="inlineStr">
        <is>
          <t>K-3070</t>
        </is>
      </c>
      <c r="B74" s="20" t="inlineStr">
        <is>
          <t>Pune</t>
        </is>
      </c>
      <c r="C74" s="20" t="inlineStr">
        <is>
          <t>Walk-in</t>
        </is>
      </c>
      <c r="D74" s="26">
        <f>_xlfn.MINIFS(Orders[Order Date],Orders[Customer ID],Customers[[#This Row],[Customer ID]])</f>
        <v/>
      </c>
      <c r="E74" s="26">
        <f>_xlfn.MAXIFS(Orders[Order Date],Orders[Customer ID],Customers[[#This Row],[Customer ID]])</f>
        <v/>
      </c>
      <c r="F74" s="27">
        <f>COUNTIFS(Orders[Customer ID],Customers[[#This Row],[Customer ID]])</f>
        <v/>
      </c>
      <c r="G74" s="28">
        <f>SUMIFS(Orders[Amount],Orders[Customer ID],Customers[[#This Row],[Customer ID]])</f>
        <v/>
      </c>
      <c r="H74" s="28">
        <f>Customers[[#This Row],[Revenue]]*GrossMargin</f>
        <v/>
      </c>
      <c r="I74" s="29">
        <f>IF(AsOfDate-Customers[[#This Row],[Last Order]]&gt;ChurnDays,"Churned","Active")</f>
        <v/>
      </c>
      <c r="J74" s="26">
        <f>IF(Customers[[#This Row],[Status]]="Churned",Customers[[#This Row],[Last Order]],AsOfDate)</f>
        <v/>
      </c>
      <c r="K74" s="27">
        <f>MAX(1,(YEAR(Customers[[#This Row],[End Date]])-YEAR(Customers[[#This Row],[First Order]]))*12+MONTH(Customers[[#This Row],[End Date]])-MONTH(Customers[[#This Row],[First Order]]))</f>
        <v/>
      </c>
    </row>
    <row r="75">
      <c r="A75" s="20" t="inlineStr">
        <is>
          <t>K-3071</t>
        </is>
      </c>
      <c r="B75" s="20" t="inlineStr">
        <is>
          <t>Nagpur</t>
        </is>
      </c>
      <c r="C75" s="20" t="inlineStr">
        <is>
          <t>Walk-in</t>
        </is>
      </c>
      <c r="D75" s="26">
        <f>_xlfn.MINIFS(Orders[Order Date],Orders[Customer ID],Customers[[#This Row],[Customer ID]])</f>
        <v/>
      </c>
      <c r="E75" s="26">
        <f>_xlfn.MAXIFS(Orders[Order Date],Orders[Customer ID],Customers[[#This Row],[Customer ID]])</f>
        <v/>
      </c>
      <c r="F75" s="27">
        <f>COUNTIFS(Orders[Customer ID],Customers[[#This Row],[Customer ID]])</f>
        <v/>
      </c>
      <c r="G75" s="28">
        <f>SUMIFS(Orders[Amount],Orders[Customer ID],Customers[[#This Row],[Customer ID]])</f>
        <v/>
      </c>
      <c r="H75" s="28">
        <f>Customers[[#This Row],[Revenue]]*GrossMargin</f>
        <v/>
      </c>
      <c r="I75" s="29">
        <f>IF(AsOfDate-Customers[[#This Row],[Last Order]]&gt;ChurnDays,"Churned","Active")</f>
        <v/>
      </c>
      <c r="J75" s="26">
        <f>IF(Customers[[#This Row],[Status]]="Churned",Customers[[#This Row],[Last Order]],AsOfDate)</f>
        <v/>
      </c>
      <c r="K75" s="27">
        <f>MAX(1,(YEAR(Customers[[#This Row],[End Date]])-YEAR(Customers[[#This Row],[First Order]]))*12+MONTH(Customers[[#This Row],[End Date]])-MONTH(Customers[[#This Row],[First Order]]))</f>
        <v/>
      </c>
    </row>
    <row r="76">
      <c r="A76" s="20" t="inlineStr">
        <is>
          <t>K-3072</t>
        </is>
      </c>
      <c r="B76" s="20" t="inlineStr">
        <is>
          <t>Solapur</t>
        </is>
      </c>
      <c r="C76" s="20" t="inlineStr">
        <is>
          <t>Walk-in</t>
        </is>
      </c>
      <c r="D76" s="26">
        <f>_xlfn.MINIFS(Orders[Order Date],Orders[Customer ID],Customers[[#This Row],[Customer ID]])</f>
        <v/>
      </c>
      <c r="E76" s="26">
        <f>_xlfn.MAXIFS(Orders[Order Date],Orders[Customer ID],Customers[[#This Row],[Customer ID]])</f>
        <v/>
      </c>
      <c r="F76" s="27">
        <f>COUNTIFS(Orders[Customer ID],Customers[[#This Row],[Customer ID]])</f>
        <v/>
      </c>
      <c r="G76" s="28">
        <f>SUMIFS(Orders[Amount],Orders[Customer ID],Customers[[#This Row],[Customer ID]])</f>
        <v/>
      </c>
      <c r="H76" s="28">
        <f>Customers[[#This Row],[Revenue]]*GrossMargin</f>
        <v/>
      </c>
      <c r="I76" s="29">
        <f>IF(AsOfDate-Customers[[#This Row],[Last Order]]&gt;ChurnDays,"Churned","Active")</f>
        <v/>
      </c>
      <c r="J76" s="26">
        <f>IF(Customers[[#This Row],[Status]]="Churned",Customers[[#This Row],[Last Order]],AsOfDate)</f>
        <v/>
      </c>
      <c r="K76" s="27">
        <f>MAX(1,(YEAR(Customers[[#This Row],[End Date]])-YEAR(Customers[[#This Row],[First Order]]))*12+MONTH(Customers[[#This Row],[End Date]])-MONTH(Customers[[#This Row],[First Order]]))</f>
        <v/>
      </c>
    </row>
    <row r="77">
      <c r="A77" s="20" t="inlineStr">
        <is>
          <t>K-3073</t>
        </is>
      </c>
      <c r="B77" s="20" t="inlineStr">
        <is>
          <t>Sambhaji Nagar</t>
        </is>
      </c>
      <c r="C77" s="20" t="inlineStr">
        <is>
          <t>Walk-in</t>
        </is>
      </c>
      <c r="D77" s="26">
        <f>_xlfn.MINIFS(Orders[Order Date],Orders[Customer ID],Customers[[#This Row],[Customer ID]])</f>
        <v/>
      </c>
      <c r="E77" s="26">
        <f>_xlfn.MAXIFS(Orders[Order Date],Orders[Customer ID],Customers[[#This Row],[Customer ID]])</f>
        <v/>
      </c>
      <c r="F77" s="27">
        <f>COUNTIFS(Orders[Customer ID],Customers[[#This Row],[Customer ID]])</f>
        <v/>
      </c>
      <c r="G77" s="28">
        <f>SUMIFS(Orders[Amount],Orders[Customer ID],Customers[[#This Row],[Customer ID]])</f>
        <v/>
      </c>
      <c r="H77" s="28">
        <f>Customers[[#This Row],[Revenue]]*GrossMargin</f>
        <v/>
      </c>
      <c r="I77" s="29">
        <f>IF(AsOfDate-Customers[[#This Row],[Last Order]]&gt;ChurnDays,"Churned","Active")</f>
        <v/>
      </c>
      <c r="J77" s="26">
        <f>IF(Customers[[#This Row],[Status]]="Churned",Customers[[#This Row],[Last Order]],AsOfDate)</f>
        <v/>
      </c>
      <c r="K77" s="27">
        <f>MAX(1,(YEAR(Customers[[#This Row],[End Date]])-YEAR(Customers[[#This Row],[First Order]]))*12+MONTH(Customers[[#This Row],[End Date]])-MONTH(Customers[[#This Row],[First Order]]))</f>
        <v/>
      </c>
    </row>
    <row r="78">
      <c r="A78" s="20" t="inlineStr">
        <is>
          <t>K-3074</t>
        </is>
      </c>
      <c r="B78" s="20" t="inlineStr">
        <is>
          <t>Pune</t>
        </is>
      </c>
      <c r="C78" s="20" t="inlineStr">
        <is>
          <t>Walk-in</t>
        </is>
      </c>
      <c r="D78" s="26">
        <f>_xlfn.MINIFS(Orders[Order Date],Orders[Customer ID],Customers[[#This Row],[Customer ID]])</f>
        <v/>
      </c>
      <c r="E78" s="26">
        <f>_xlfn.MAXIFS(Orders[Order Date],Orders[Customer ID],Customers[[#This Row],[Customer ID]])</f>
        <v/>
      </c>
      <c r="F78" s="27">
        <f>COUNTIFS(Orders[Customer ID],Customers[[#This Row],[Customer ID]])</f>
        <v/>
      </c>
      <c r="G78" s="28">
        <f>SUMIFS(Orders[Amount],Orders[Customer ID],Customers[[#This Row],[Customer ID]])</f>
        <v/>
      </c>
      <c r="H78" s="28">
        <f>Customers[[#This Row],[Revenue]]*GrossMargin</f>
        <v/>
      </c>
      <c r="I78" s="29">
        <f>IF(AsOfDate-Customers[[#This Row],[Last Order]]&gt;ChurnDays,"Churned","Active")</f>
        <v/>
      </c>
      <c r="J78" s="26">
        <f>IF(Customers[[#This Row],[Status]]="Churned",Customers[[#This Row],[Last Order]],AsOfDate)</f>
        <v/>
      </c>
      <c r="K78" s="27">
        <f>MAX(1,(YEAR(Customers[[#This Row],[End Date]])-YEAR(Customers[[#This Row],[First Order]]))*12+MONTH(Customers[[#This Row],[End Date]])-MONTH(Customers[[#This Row],[First Order]]))</f>
        <v/>
      </c>
    </row>
    <row r="79">
      <c r="A79" s="20" t="inlineStr">
        <is>
          <t>K-3075</t>
        </is>
      </c>
      <c r="B79" s="20" t="inlineStr">
        <is>
          <t>Kolhapur</t>
        </is>
      </c>
      <c r="C79" s="20" t="inlineStr">
        <is>
          <t>Walk-in</t>
        </is>
      </c>
      <c r="D79" s="26">
        <f>_xlfn.MINIFS(Orders[Order Date],Orders[Customer ID],Customers[[#This Row],[Customer ID]])</f>
        <v/>
      </c>
      <c r="E79" s="26">
        <f>_xlfn.MAXIFS(Orders[Order Date],Orders[Customer ID],Customers[[#This Row],[Customer ID]])</f>
        <v/>
      </c>
      <c r="F79" s="27">
        <f>COUNTIFS(Orders[Customer ID],Customers[[#This Row],[Customer ID]])</f>
        <v/>
      </c>
      <c r="G79" s="28">
        <f>SUMIFS(Orders[Amount],Orders[Customer ID],Customers[[#This Row],[Customer ID]])</f>
        <v/>
      </c>
      <c r="H79" s="28">
        <f>Customers[[#This Row],[Revenue]]*GrossMargin</f>
        <v/>
      </c>
      <c r="I79" s="29">
        <f>IF(AsOfDate-Customers[[#This Row],[Last Order]]&gt;ChurnDays,"Churned","Active")</f>
        <v/>
      </c>
      <c r="J79" s="26">
        <f>IF(Customers[[#This Row],[Status]]="Churned",Customers[[#This Row],[Last Order]],AsOfDate)</f>
        <v/>
      </c>
      <c r="K79" s="27">
        <f>MAX(1,(YEAR(Customers[[#This Row],[End Date]])-YEAR(Customers[[#This Row],[First Order]]))*12+MONTH(Customers[[#This Row],[End Date]])-MONTH(Customers[[#This Row],[First Order]]))</f>
        <v/>
      </c>
    </row>
    <row r="80">
      <c r="A80" s="20" t="inlineStr">
        <is>
          <t>K-3076</t>
        </is>
      </c>
      <c r="B80" s="20" t="inlineStr">
        <is>
          <t>Kolhapur</t>
        </is>
      </c>
      <c r="C80" s="20" t="inlineStr">
        <is>
          <t>Walk-in</t>
        </is>
      </c>
      <c r="D80" s="26">
        <f>_xlfn.MINIFS(Orders[Order Date],Orders[Customer ID],Customers[[#This Row],[Customer ID]])</f>
        <v/>
      </c>
      <c r="E80" s="26">
        <f>_xlfn.MAXIFS(Orders[Order Date],Orders[Customer ID],Customers[[#This Row],[Customer ID]])</f>
        <v/>
      </c>
      <c r="F80" s="27">
        <f>COUNTIFS(Orders[Customer ID],Customers[[#This Row],[Customer ID]])</f>
        <v/>
      </c>
      <c r="G80" s="28">
        <f>SUMIFS(Orders[Amount],Orders[Customer ID],Customers[[#This Row],[Customer ID]])</f>
        <v/>
      </c>
      <c r="H80" s="28">
        <f>Customers[[#This Row],[Revenue]]*GrossMargin</f>
        <v/>
      </c>
      <c r="I80" s="29">
        <f>IF(AsOfDate-Customers[[#This Row],[Last Order]]&gt;ChurnDays,"Churned","Active")</f>
        <v/>
      </c>
      <c r="J80" s="26">
        <f>IF(Customers[[#This Row],[Status]]="Churned",Customers[[#This Row],[Last Order]],AsOfDate)</f>
        <v/>
      </c>
      <c r="K80" s="27">
        <f>MAX(1,(YEAR(Customers[[#This Row],[End Date]])-YEAR(Customers[[#This Row],[First Order]]))*12+MONTH(Customers[[#This Row],[End Date]])-MONTH(Customers[[#This Row],[First Order]]))</f>
        <v/>
      </c>
    </row>
    <row r="81">
      <c r="A81" s="20" t="inlineStr">
        <is>
          <t>K-3077</t>
        </is>
      </c>
      <c r="B81" s="20" t="inlineStr">
        <is>
          <t>Nagpur</t>
        </is>
      </c>
      <c r="C81" s="20" t="inlineStr">
        <is>
          <t>Walk-in</t>
        </is>
      </c>
      <c r="D81" s="26">
        <f>_xlfn.MINIFS(Orders[Order Date],Orders[Customer ID],Customers[[#This Row],[Customer ID]])</f>
        <v/>
      </c>
      <c r="E81" s="26">
        <f>_xlfn.MAXIFS(Orders[Order Date],Orders[Customer ID],Customers[[#This Row],[Customer ID]])</f>
        <v/>
      </c>
      <c r="F81" s="27">
        <f>COUNTIFS(Orders[Customer ID],Customers[[#This Row],[Customer ID]])</f>
        <v/>
      </c>
      <c r="G81" s="28">
        <f>SUMIFS(Orders[Amount],Orders[Customer ID],Customers[[#This Row],[Customer ID]])</f>
        <v/>
      </c>
      <c r="H81" s="28">
        <f>Customers[[#This Row],[Revenue]]*GrossMargin</f>
        <v/>
      </c>
      <c r="I81" s="29">
        <f>IF(AsOfDate-Customers[[#This Row],[Last Order]]&gt;ChurnDays,"Churned","Active")</f>
        <v/>
      </c>
      <c r="J81" s="26">
        <f>IF(Customers[[#This Row],[Status]]="Churned",Customers[[#This Row],[Last Order]],AsOfDate)</f>
        <v/>
      </c>
      <c r="K81" s="27">
        <f>MAX(1,(YEAR(Customers[[#This Row],[End Date]])-YEAR(Customers[[#This Row],[First Order]]))*12+MONTH(Customers[[#This Row],[End Date]])-MONTH(Customers[[#This Row],[First Order]]))</f>
        <v/>
      </c>
    </row>
    <row r="82">
      <c r="A82" s="20" t="inlineStr">
        <is>
          <t>K-3078</t>
        </is>
      </c>
      <c r="B82" s="20" t="inlineStr">
        <is>
          <t>Solapur</t>
        </is>
      </c>
      <c r="C82" s="20" t="inlineStr">
        <is>
          <t>Walk-in</t>
        </is>
      </c>
      <c r="D82" s="26">
        <f>_xlfn.MINIFS(Orders[Order Date],Orders[Customer ID],Customers[[#This Row],[Customer ID]])</f>
        <v/>
      </c>
      <c r="E82" s="26">
        <f>_xlfn.MAXIFS(Orders[Order Date],Orders[Customer ID],Customers[[#This Row],[Customer ID]])</f>
        <v/>
      </c>
      <c r="F82" s="27">
        <f>COUNTIFS(Orders[Customer ID],Customers[[#This Row],[Customer ID]])</f>
        <v/>
      </c>
      <c r="G82" s="28">
        <f>SUMIFS(Orders[Amount],Orders[Customer ID],Customers[[#This Row],[Customer ID]])</f>
        <v/>
      </c>
      <c r="H82" s="28">
        <f>Customers[[#This Row],[Revenue]]*GrossMargin</f>
        <v/>
      </c>
      <c r="I82" s="29">
        <f>IF(AsOfDate-Customers[[#This Row],[Last Order]]&gt;ChurnDays,"Churned","Active")</f>
        <v/>
      </c>
      <c r="J82" s="26">
        <f>IF(Customers[[#This Row],[Status]]="Churned",Customers[[#This Row],[Last Order]],AsOfDate)</f>
        <v/>
      </c>
      <c r="K82" s="27">
        <f>MAX(1,(YEAR(Customers[[#This Row],[End Date]])-YEAR(Customers[[#This Row],[First Order]]))*12+MONTH(Customers[[#This Row],[End Date]])-MONTH(Customers[[#This Row],[First Order]]))</f>
        <v/>
      </c>
    </row>
    <row r="83">
      <c r="A83" s="20" t="inlineStr">
        <is>
          <t>K-3079</t>
        </is>
      </c>
      <c r="B83" s="20" t="inlineStr">
        <is>
          <t>Sambhaji Nagar</t>
        </is>
      </c>
      <c r="C83" s="20" t="inlineStr">
        <is>
          <t>Walk-in</t>
        </is>
      </c>
      <c r="D83" s="26">
        <f>_xlfn.MINIFS(Orders[Order Date],Orders[Customer ID],Customers[[#This Row],[Customer ID]])</f>
        <v/>
      </c>
      <c r="E83" s="26">
        <f>_xlfn.MAXIFS(Orders[Order Date],Orders[Customer ID],Customers[[#This Row],[Customer ID]])</f>
        <v/>
      </c>
      <c r="F83" s="27">
        <f>COUNTIFS(Orders[Customer ID],Customers[[#This Row],[Customer ID]])</f>
        <v/>
      </c>
      <c r="G83" s="28">
        <f>SUMIFS(Orders[Amount],Orders[Customer ID],Customers[[#This Row],[Customer ID]])</f>
        <v/>
      </c>
      <c r="H83" s="28">
        <f>Customers[[#This Row],[Revenue]]*GrossMargin</f>
        <v/>
      </c>
      <c r="I83" s="29">
        <f>IF(AsOfDate-Customers[[#This Row],[Last Order]]&gt;ChurnDays,"Churned","Active")</f>
        <v/>
      </c>
      <c r="J83" s="26">
        <f>IF(Customers[[#This Row],[Status]]="Churned",Customers[[#This Row],[Last Order]],AsOfDate)</f>
        <v/>
      </c>
      <c r="K83" s="27">
        <f>MAX(1,(YEAR(Customers[[#This Row],[End Date]])-YEAR(Customers[[#This Row],[First Order]]))*12+MONTH(Customers[[#This Row],[End Date]])-MONTH(Customers[[#This Row],[First Order]]))</f>
        <v/>
      </c>
    </row>
    <row r="84">
      <c r="A84" s="20" t="inlineStr">
        <is>
          <t>K-3080</t>
        </is>
      </c>
      <c r="B84" s="20" t="inlineStr">
        <is>
          <t>Kolhapur</t>
        </is>
      </c>
      <c r="C84" s="20" t="inlineStr">
        <is>
          <t>Walk-in</t>
        </is>
      </c>
      <c r="D84" s="26">
        <f>_xlfn.MINIFS(Orders[Order Date],Orders[Customer ID],Customers[[#This Row],[Customer ID]])</f>
        <v/>
      </c>
      <c r="E84" s="26">
        <f>_xlfn.MAXIFS(Orders[Order Date],Orders[Customer ID],Customers[[#This Row],[Customer ID]])</f>
        <v/>
      </c>
      <c r="F84" s="27">
        <f>COUNTIFS(Orders[Customer ID],Customers[[#This Row],[Customer ID]])</f>
        <v/>
      </c>
      <c r="G84" s="28">
        <f>SUMIFS(Orders[Amount],Orders[Customer ID],Customers[[#This Row],[Customer ID]])</f>
        <v/>
      </c>
      <c r="H84" s="28">
        <f>Customers[[#This Row],[Revenue]]*GrossMargin</f>
        <v/>
      </c>
      <c r="I84" s="29">
        <f>IF(AsOfDate-Customers[[#This Row],[Last Order]]&gt;ChurnDays,"Churned","Active")</f>
        <v/>
      </c>
      <c r="J84" s="26">
        <f>IF(Customers[[#This Row],[Status]]="Churned",Customers[[#This Row],[Last Order]],AsOfDate)</f>
        <v/>
      </c>
      <c r="K84" s="27">
        <f>MAX(1,(YEAR(Customers[[#This Row],[End Date]])-YEAR(Customers[[#This Row],[First Order]]))*12+MONTH(Customers[[#This Row],[End Date]])-MONTH(Customers[[#This Row],[First Order]]))</f>
        <v/>
      </c>
    </row>
    <row r="85">
      <c r="A85" s="23" t="n"/>
      <c r="B85" s="23" t="n"/>
      <c r="C85" s="23" t="n"/>
    </row>
    <row r="86">
      <c r="A86" s="23" t="n"/>
      <c r="B86" s="23" t="n"/>
      <c r="C86" s="23" t="n"/>
    </row>
    <row r="87">
      <c r="A87" s="23" t="n"/>
      <c r="B87" s="23" t="n"/>
      <c r="C87" s="23" t="n"/>
    </row>
    <row r="88">
      <c r="A88" s="23" t="n"/>
      <c r="B88" s="23" t="n"/>
      <c r="C88" s="23" t="n"/>
    </row>
    <row r="89">
      <c r="A89" s="23" t="n"/>
      <c r="B89" s="23" t="n"/>
      <c r="C89" s="23" t="n"/>
    </row>
    <row r="90">
      <c r="A90" s="23" t="n"/>
      <c r="B90" s="23" t="n"/>
      <c r="C90" s="23" t="n"/>
    </row>
    <row r="91">
      <c r="A91" s="23" t="n"/>
      <c r="B91" s="23" t="n"/>
      <c r="C91" s="23" t="n"/>
    </row>
    <row r="92">
      <c r="A92" s="23" t="n"/>
      <c r="B92" s="23" t="n"/>
      <c r="C92" s="23" t="n"/>
    </row>
    <row r="93">
      <c r="A93" s="23" t="n"/>
      <c r="B93" s="23" t="n"/>
      <c r="C93" s="23" t="n"/>
    </row>
    <row r="94">
      <c r="A94" s="23" t="n"/>
      <c r="B94" s="23" t="n"/>
      <c r="C94" s="23" t="n"/>
    </row>
    <row r="95">
      <c r="A95" s="23" t="n"/>
      <c r="B95" s="23" t="n"/>
      <c r="C95" s="23" t="n"/>
    </row>
    <row r="96">
      <c r="A96" s="23" t="n"/>
      <c r="B96" s="23" t="n"/>
      <c r="C96" s="23" t="n"/>
    </row>
    <row r="97">
      <c r="A97" s="23" t="n"/>
      <c r="B97" s="23" t="n"/>
      <c r="C97" s="23" t="n"/>
    </row>
    <row r="98">
      <c r="A98" s="23" t="n"/>
      <c r="B98" s="23" t="n"/>
      <c r="C98" s="23" t="n"/>
    </row>
    <row r="99">
      <c r="A99" s="23" t="n"/>
      <c r="B99" s="23" t="n"/>
      <c r="C99" s="23" t="n"/>
    </row>
    <row r="100">
      <c r="A100" s="23" t="n"/>
      <c r="B100" s="23" t="n"/>
      <c r="C100" s="23" t="n"/>
    </row>
    <row r="101">
      <c r="A101" s="23" t="n"/>
      <c r="B101" s="23" t="n"/>
      <c r="C101" s="23" t="n"/>
    </row>
    <row r="102">
      <c r="A102" s="23" t="n"/>
      <c r="B102" s="23" t="n"/>
      <c r="C102" s="23" t="n"/>
    </row>
    <row r="103">
      <c r="A103" s="23" t="n"/>
      <c r="B103" s="23" t="n"/>
      <c r="C103" s="23" t="n"/>
    </row>
    <row r="104">
      <c r="A104" s="23" t="n"/>
      <c r="B104" s="23" t="n"/>
      <c r="C104" s="23" t="n"/>
    </row>
    <row r="105">
      <c r="A105" s="23" t="n"/>
      <c r="B105" s="23" t="n"/>
      <c r="C105" s="23" t="n"/>
    </row>
    <row r="106">
      <c r="A106" s="23" t="n"/>
      <c r="B106" s="23" t="n"/>
      <c r="C106" s="23" t="n"/>
    </row>
    <row r="107">
      <c r="A107" s="23" t="n"/>
      <c r="B107" s="23" t="n"/>
      <c r="C107" s="23" t="n"/>
    </row>
    <row r="108">
      <c r="A108" s="23" t="n"/>
      <c r="B108" s="23" t="n"/>
      <c r="C108" s="23" t="n"/>
    </row>
    <row r="109">
      <c r="A109" s="23" t="n"/>
      <c r="B109" s="23" t="n"/>
      <c r="C109" s="23" t="n"/>
    </row>
    <row r="110">
      <c r="A110" s="23" t="n"/>
      <c r="B110" s="23" t="n"/>
      <c r="C110" s="23" t="n"/>
    </row>
    <row r="111">
      <c r="A111" s="23" t="n"/>
      <c r="B111" s="23" t="n"/>
      <c r="C111" s="23" t="n"/>
    </row>
    <row r="112">
      <c r="A112" s="23" t="n"/>
      <c r="B112" s="23" t="n"/>
      <c r="C112" s="23" t="n"/>
    </row>
    <row r="113">
      <c r="A113" s="23" t="n"/>
      <c r="B113" s="23" t="n"/>
      <c r="C113" s="23" t="n"/>
    </row>
    <row r="114">
      <c r="A114" s="23" t="n"/>
      <c r="B114" s="23" t="n"/>
      <c r="C114" s="23" t="n"/>
    </row>
    <row r="115">
      <c r="A115" s="23" t="n"/>
      <c r="B115" s="23" t="n"/>
      <c r="C115" s="23" t="n"/>
    </row>
    <row r="116">
      <c r="A116" s="23" t="n"/>
      <c r="B116" s="23" t="n"/>
      <c r="C116" s="23" t="n"/>
    </row>
    <row r="117">
      <c r="A117" s="23" t="n"/>
      <c r="B117" s="23" t="n"/>
      <c r="C117" s="23" t="n"/>
    </row>
    <row r="118">
      <c r="A118" s="23" t="n"/>
      <c r="B118" s="23" t="n"/>
      <c r="C118" s="23" t="n"/>
    </row>
    <row r="119">
      <c r="A119" s="23" t="n"/>
      <c r="B119" s="23" t="n"/>
      <c r="C119" s="23" t="n"/>
    </row>
    <row r="120">
      <c r="A120" s="23" t="n"/>
      <c r="B120" s="23" t="n"/>
      <c r="C120" s="23" t="n"/>
    </row>
    <row r="121">
      <c r="A121" s="23" t="n"/>
      <c r="B121" s="23" t="n"/>
      <c r="C121" s="23" t="n"/>
    </row>
    <row r="122">
      <c r="A122" s="23" t="n"/>
      <c r="B122" s="23" t="n"/>
      <c r="C122" s="23" t="n"/>
    </row>
    <row r="123">
      <c r="A123" s="23" t="n"/>
      <c r="B123" s="23" t="n"/>
      <c r="C123" s="23" t="n"/>
    </row>
    <row r="124">
      <c r="A124" s="23" t="n"/>
      <c r="B124" s="23" t="n"/>
      <c r="C124" s="23" t="n"/>
    </row>
    <row r="125">
      <c r="A125" s="23" t="n"/>
      <c r="B125" s="23" t="n"/>
      <c r="C125" s="23" t="n"/>
    </row>
    <row r="126">
      <c r="A126" s="23" t="n"/>
      <c r="B126" s="23" t="n"/>
      <c r="C126" s="23" t="n"/>
    </row>
    <row r="127">
      <c r="A127" s="23" t="n"/>
      <c r="B127" s="23" t="n"/>
      <c r="C127" s="23" t="n"/>
    </row>
    <row r="128">
      <c r="A128" s="23" t="n"/>
      <c r="B128" s="23" t="n"/>
      <c r="C128" s="23" t="n"/>
    </row>
    <row r="129">
      <c r="A129" s="23" t="n"/>
      <c r="B129" s="23" t="n"/>
      <c r="C129" s="23" t="n"/>
    </row>
    <row r="130">
      <c r="A130" s="23" t="n"/>
      <c r="B130" s="23" t="n"/>
      <c r="C130" s="23" t="n"/>
    </row>
    <row r="131">
      <c r="A131" s="23" t="n"/>
      <c r="B131" s="23" t="n"/>
      <c r="C131" s="23" t="n"/>
    </row>
    <row r="132">
      <c r="A132" s="23" t="n"/>
      <c r="B132" s="23" t="n"/>
      <c r="C132" s="23" t="n"/>
    </row>
    <row r="133">
      <c r="A133" s="23" t="n"/>
      <c r="B133" s="23" t="n"/>
      <c r="C133" s="23" t="n"/>
    </row>
    <row r="134">
      <c r="A134" s="23" t="n"/>
      <c r="B134" s="23" t="n"/>
      <c r="C134" s="23" t="n"/>
    </row>
    <row r="135">
      <c r="A135" s="23" t="n"/>
      <c r="B135" s="23" t="n"/>
      <c r="C135" s="23" t="n"/>
    </row>
    <row r="136">
      <c r="A136" s="23" t="n"/>
      <c r="B136" s="23" t="n"/>
      <c r="C136" s="23" t="n"/>
    </row>
    <row r="137">
      <c r="A137" s="23" t="n"/>
      <c r="B137" s="23" t="n"/>
      <c r="C137" s="23" t="n"/>
    </row>
    <row r="138">
      <c r="A138" s="23" t="n"/>
      <c r="B138" s="23" t="n"/>
      <c r="C138" s="23" t="n"/>
    </row>
    <row r="139">
      <c r="A139" s="23" t="n"/>
      <c r="B139" s="23" t="n"/>
      <c r="C139" s="23" t="n"/>
    </row>
    <row r="140">
      <c r="A140" s="23" t="n"/>
      <c r="B140" s="23" t="n"/>
      <c r="C140" s="23" t="n"/>
    </row>
    <row r="141">
      <c r="A141" s="23" t="n"/>
      <c r="B141" s="23" t="n"/>
      <c r="C141" s="23" t="n"/>
    </row>
    <row r="142">
      <c r="A142" s="23" t="n"/>
      <c r="B142" s="23" t="n"/>
      <c r="C142" s="23" t="n"/>
    </row>
    <row r="143">
      <c r="A143" s="23" t="n"/>
      <c r="B143" s="23" t="n"/>
      <c r="C143" s="23" t="n"/>
    </row>
  </sheetData>
  <mergeCells count="2">
    <mergeCell ref="A2:K2"/>
    <mergeCell ref="A1:K1"/>
  </mergeCells>
  <conditionalFormatting sqref="A5:K384">
    <cfRule type="expression" priority="1" dxfId="0">
      <formula>$I5="Churned"</formula>
    </cfRule>
  </conditionalFormatting>
  <dataValidations count="2">
    <dataValidation sqref="B5:B384" showDropDown="0" showInputMessage="0" showErrorMessage="1" allowBlank="1" errorTitle="Pick from the list" error="Please pick a value from the drop-down list." type="list">
      <formula1>=Lists!$A$5:$A$20</formula1>
    </dataValidation>
    <dataValidation sqref="C5:C384" showDropDown="0" showInputMessage="0" showErrorMessage="1" allowBlank="1" errorTitle="Pick from the list" error="Please pick a value from the drop-down list." type="list">
      <formula1>=Lists!$B$5:$B$18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7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5" customWidth="1" min="2" max="2"/>
    <col width="13" customWidth="1" min="3" max="3"/>
    <col width="10" customWidth="1" min="4" max="4"/>
  </cols>
  <sheetData>
    <row r="1" ht="30" customHeight="1">
      <c r="A1" s="17" t="inlineStr">
        <is>
          <t>Acquisition channels: marketing spend and CAC</t>
        </is>
      </c>
    </row>
    <row r="2" ht="30" customHeight="1">
      <c r="A2" s="18" t="inlineStr">
        <is>
          <t>Type the marketing spend of each channel for the same period as the orders. All numbers in this workbook are fictional teaching data, not real company figures.</t>
        </is>
      </c>
    </row>
    <row r="4" ht="32" customHeight="1">
      <c r="A4" s="19" t="inlineStr">
        <is>
          <t>Channel</t>
        </is>
      </c>
      <c r="B4" s="19" t="inlineStr">
        <is>
          <t>Marketing Spend</t>
        </is>
      </c>
      <c r="C4" s="19" t="inlineStr">
        <is>
          <t>New Customers</t>
        </is>
      </c>
      <c r="D4" s="19" t="inlineStr">
        <is>
          <t>CAC</t>
        </is>
      </c>
    </row>
    <row r="5">
      <c r="A5" s="20" t="inlineStr">
        <is>
          <t>Instagram</t>
        </is>
      </c>
      <c r="B5" s="22" t="n">
        <v>42000</v>
      </c>
      <c r="C5" s="27">
        <f>COUNTIFS(Customers[Channel],Channels[[#This Row],[Channel]])</f>
        <v/>
      </c>
      <c r="D5" s="28">
        <f>IFERROR(Channels[[#This Row],[Marketing Spend]]/Channels[[#This Row],[New Customers]],0)</f>
        <v/>
      </c>
    </row>
    <row r="6">
      <c r="A6" s="20" t="inlineStr">
        <is>
          <t>Google Ads</t>
        </is>
      </c>
      <c r="B6" s="22" t="n">
        <v>64000</v>
      </c>
      <c r="C6" s="27">
        <f>COUNTIFS(Customers[Channel],Channels[[#This Row],[Channel]])</f>
        <v/>
      </c>
      <c r="D6" s="28">
        <f>IFERROR(Channels[[#This Row],[Marketing Spend]]/Channels[[#This Row],[New Customers]],0)</f>
        <v/>
      </c>
    </row>
    <row r="7">
      <c r="A7" s="20" t="inlineStr">
        <is>
          <t>Referral</t>
        </is>
      </c>
      <c r="B7" s="22" t="n">
        <v>9000</v>
      </c>
      <c r="C7" s="27">
        <f>COUNTIFS(Customers[Channel],Channels[[#This Row],[Channel]])</f>
        <v/>
      </c>
      <c r="D7" s="28">
        <f>IFERROR(Channels[[#This Row],[Marketing Spend]]/Channels[[#This Row],[New Customers]],0)</f>
        <v/>
      </c>
    </row>
    <row r="8">
      <c r="A8" s="20" t="inlineStr">
        <is>
          <t>Walk-in</t>
        </is>
      </c>
      <c r="B8" s="22" t="n">
        <v>6000</v>
      </c>
      <c r="C8" s="27">
        <f>COUNTIFS(Customers[Channel],Channels[[#This Row],[Channel]])</f>
        <v/>
      </c>
      <c r="D8" s="28">
        <f>IFERROR(Channels[[#This Row],[Marketing Spend]]/Channels[[#This Row],[New Customers]],0)</f>
        <v/>
      </c>
    </row>
    <row r="9">
      <c r="A9" s="23" t="n"/>
      <c r="B9" s="25" t="n"/>
    </row>
    <row r="10">
      <c r="A10" s="23" t="n"/>
      <c r="B10" s="25" t="n"/>
    </row>
    <row r="11">
      <c r="A11" s="23" t="n"/>
      <c r="B11" s="25" t="n"/>
    </row>
    <row r="12">
      <c r="A12" s="23" t="n"/>
      <c r="B12" s="25" t="n"/>
    </row>
    <row r="13">
      <c r="A13" s="23" t="n"/>
      <c r="B13" s="25" t="n"/>
    </row>
    <row r="14">
      <c r="A14" s="23" t="n"/>
      <c r="B14" s="25" t="n"/>
    </row>
    <row r="15">
      <c r="A15" s="23" t="n"/>
      <c r="B15" s="25" t="n"/>
    </row>
    <row r="16">
      <c r="A16" s="23" t="n"/>
      <c r="B16" s="25" t="n"/>
    </row>
    <row r="17">
      <c r="A17" s="23" t="n"/>
      <c r="B17" s="25" t="n"/>
    </row>
    <row r="18">
      <c r="A18" s="23" t="n"/>
      <c r="B18" s="25" t="n"/>
    </row>
    <row r="19">
      <c r="A19" s="23" t="n"/>
      <c r="B19" s="25" t="n"/>
    </row>
    <row r="20">
      <c r="A20" s="23" t="n"/>
      <c r="B20" s="25" t="n"/>
    </row>
    <row r="21">
      <c r="A21" s="23" t="n"/>
      <c r="B21" s="25" t="n"/>
    </row>
    <row r="22">
      <c r="A22" s="23" t="n"/>
      <c r="B22" s="25" t="n"/>
    </row>
    <row r="23">
      <c r="A23" s="23" t="n"/>
      <c r="B23" s="25" t="n"/>
    </row>
    <row r="24">
      <c r="A24" s="23" t="n"/>
      <c r="B24" s="25" t="n"/>
    </row>
    <row r="25">
      <c r="A25" s="23" t="n"/>
      <c r="B25" s="25" t="n"/>
    </row>
    <row r="26">
      <c r="A26" s="23" t="n"/>
      <c r="B26" s="25" t="n"/>
    </row>
    <row r="27">
      <c r="A27" s="23" t="n"/>
      <c r="B27" s="25" t="n"/>
    </row>
    <row r="28">
      <c r="A28" s="23" t="n"/>
      <c r="B28" s="25" t="n"/>
    </row>
    <row r="29">
      <c r="A29" s="23" t="n"/>
      <c r="B29" s="25" t="n"/>
    </row>
    <row r="30">
      <c r="A30" s="23" t="n"/>
      <c r="B30" s="25" t="n"/>
    </row>
    <row r="31">
      <c r="A31" s="23" t="n"/>
      <c r="B31" s="25" t="n"/>
    </row>
    <row r="32">
      <c r="A32" s="23" t="n"/>
      <c r="B32" s="25" t="n"/>
    </row>
    <row r="33">
      <c r="A33" s="23" t="n"/>
      <c r="B33" s="25" t="n"/>
    </row>
    <row r="34">
      <c r="A34" s="23" t="n"/>
      <c r="B34" s="25" t="n"/>
    </row>
    <row r="35">
      <c r="A35" s="23" t="n"/>
      <c r="B35" s="25" t="n"/>
    </row>
    <row r="36">
      <c r="A36" s="23" t="n"/>
      <c r="B36" s="25" t="n"/>
    </row>
    <row r="37">
      <c r="A37" s="23" t="n"/>
      <c r="B37" s="25" t="n"/>
    </row>
    <row r="38">
      <c r="A38" s="23" t="n"/>
      <c r="B38" s="25" t="n"/>
    </row>
    <row r="39">
      <c r="A39" s="23" t="n"/>
      <c r="B39" s="25" t="n"/>
    </row>
    <row r="40">
      <c r="A40" s="23" t="n"/>
      <c r="B40" s="25" t="n"/>
    </row>
    <row r="41">
      <c r="A41" s="23" t="n"/>
      <c r="B41" s="25" t="n"/>
    </row>
    <row r="42">
      <c r="A42" s="23" t="n"/>
      <c r="B42" s="25" t="n"/>
    </row>
    <row r="43">
      <c r="A43" s="23" t="n"/>
      <c r="B43" s="25" t="n"/>
    </row>
    <row r="44">
      <c r="A44" s="23" t="n"/>
      <c r="B44" s="25" t="n"/>
    </row>
    <row r="45">
      <c r="A45" s="23" t="n"/>
      <c r="B45" s="25" t="n"/>
    </row>
    <row r="46">
      <c r="A46" s="23" t="n"/>
      <c r="B46" s="25" t="n"/>
    </row>
    <row r="47">
      <c r="A47" s="23" t="n"/>
      <c r="B47" s="25" t="n"/>
    </row>
    <row r="48">
      <c r="A48" s="23" t="n"/>
      <c r="B48" s="25" t="n"/>
    </row>
    <row r="49">
      <c r="A49" s="23" t="n"/>
      <c r="B49" s="25" t="n"/>
    </row>
    <row r="50">
      <c r="A50" s="23" t="n"/>
      <c r="B50" s="25" t="n"/>
    </row>
    <row r="51">
      <c r="A51" s="23" t="n"/>
      <c r="B51" s="25" t="n"/>
    </row>
    <row r="52">
      <c r="A52" s="23" t="n"/>
      <c r="B52" s="25" t="n"/>
    </row>
    <row r="53">
      <c r="A53" s="23" t="n"/>
      <c r="B53" s="25" t="n"/>
    </row>
    <row r="54">
      <c r="A54" s="23" t="n"/>
      <c r="B54" s="25" t="n"/>
    </row>
    <row r="55">
      <c r="A55" s="23" t="n"/>
      <c r="B55" s="25" t="n"/>
    </row>
    <row r="56">
      <c r="A56" s="23" t="n"/>
      <c r="B56" s="25" t="n"/>
    </row>
    <row r="57">
      <c r="A57" s="23" t="n"/>
      <c r="B57" s="25" t="n"/>
    </row>
    <row r="58">
      <c r="A58" s="23" t="n"/>
      <c r="B58" s="25" t="n"/>
    </row>
    <row r="59">
      <c r="A59" s="23" t="n"/>
      <c r="B59" s="25" t="n"/>
    </row>
    <row r="60">
      <c r="A60" s="23" t="n"/>
      <c r="B60" s="25" t="n"/>
    </row>
    <row r="61">
      <c r="A61" s="23" t="n"/>
      <c r="B61" s="25" t="n"/>
    </row>
    <row r="62">
      <c r="A62" s="23" t="n"/>
      <c r="B62" s="25" t="n"/>
    </row>
    <row r="63">
      <c r="A63" s="23" t="n"/>
      <c r="B63" s="25" t="n"/>
    </row>
    <row r="64">
      <c r="A64" s="23" t="n"/>
      <c r="B64" s="25" t="n"/>
    </row>
    <row r="65">
      <c r="A65" s="23" t="n"/>
      <c r="B65" s="25" t="n"/>
    </row>
    <row r="66">
      <c r="A66" s="23" t="n"/>
      <c r="B66" s="25" t="n"/>
    </row>
    <row r="67">
      <c r="A67" s="23" t="n"/>
      <c r="B67" s="25" t="n"/>
    </row>
  </sheetData>
  <mergeCells count="2">
    <mergeCell ref="A1:D1"/>
    <mergeCell ref="A2:D2"/>
  </mergeCells>
  <dataValidations count="2">
    <dataValidation sqref="A5:A308" showDropDown="0" showInputMessage="0" showErrorMessage="1" allowBlank="1" errorTitle="Pick from the list" error="Please pick a value from the drop-down list." type="list">
      <formula1>=Lists!$B$5:$B$18</formula1>
    </dataValidation>
    <dataValidation sqref="B5:B308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35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7" t="inlineStr">
        <is>
          <t>Calculations</t>
        </is>
      </c>
    </row>
    <row r="2" ht="30" customHeight="1">
      <c r="A2" s="18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0" t="inlineStr">
        <is>
          <t>LTV by acquisition channel</t>
        </is>
      </c>
    </row>
    <row r="5" ht="30" customHeight="1">
      <c r="A5" s="19" t="inlineStr">
        <is>
          <t>Channel</t>
        </is>
      </c>
      <c r="B5" s="19" t="inlineStr">
        <is>
          <t>Customers</t>
        </is>
      </c>
      <c r="C5" s="19" t="inlineStr">
        <is>
          <t>Orders</t>
        </is>
      </c>
      <c r="D5" s="19" t="inlineStr">
        <is>
          <t>Revenue</t>
        </is>
      </c>
      <c r="E5" s="19" t="inlineStr">
        <is>
          <t>Customer-Months</t>
        </is>
      </c>
      <c r="F5" s="19" t="inlineStr">
        <is>
          <t>Churned</t>
        </is>
      </c>
      <c r="G5" s="19" t="inlineStr">
        <is>
          <t>Avg Order Value</t>
        </is>
      </c>
      <c r="H5" s="19" t="inlineStr">
        <is>
          <t>Orders per Month</t>
        </is>
      </c>
      <c r="I5" s="19" t="inlineStr">
        <is>
          <t>Monthly Churn</t>
        </is>
      </c>
      <c r="J5" s="19" t="inlineStr">
        <is>
          <t>LTV (Gross Profit)</t>
        </is>
      </c>
      <c r="K5" s="19" t="inlineStr">
        <is>
          <t>CAC</t>
        </is>
      </c>
      <c r="L5" s="19" t="inlineStr">
        <is>
          <t>LTV to CAC</t>
        </is>
      </c>
    </row>
    <row r="6">
      <c r="A6" s="31">
        <f>Lists!$B$5</f>
        <v/>
      </c>
      <c r="B6" s="27">
        <f>COUNTIFS(Customers[Channel],$A6)</f>
        <v/>
      </c>
      <c r="C6" s="27">
        <f>SUMIFS(Customers[Orders],Customers[Channel],$A6)</f>
        <v/>
      </c>
      <c r="D6" s="28">
        <f>SUMIFS(Customers[Revenue],Customers[Channel],$A6)</f>
        <v/>
      </c>
      <c r="E6" s="27">
        <f>SUMIFS(Customers[Active Months],Customers[Channel],$A6)</f>
        <v/>
      </c>
      <c r="F6" s="27">
        <f>COUNTIFS(Customers[Channel],$A6,Customers[Status],"Churned")</f>
        <v/>
      </c>
      <c r="G6" s="28">
        <f>IFERROR(D6/C6,0)</f>
        <v/>
      </c>
      <c r="H6" s="32">
        <f>IFERROR(C6/E6,0)</f>
        <v/>
      </c>
      <c r="I6" s="33">
        <f>IFERROR(F6/E6,0)</f>
        <v/>
      </c>
      <c r="J6" s="28">
        <f>IFERROR(((G6*H6)*GrossMargin)/I6,0)</f>
        <v/>
      </c>
      <c r="K6" s="28">
        <f>_xlfn.XLOOKUP($A6,Channels[Channel],Channels[CAC],0)</f>
        <v/>
      </c>
      <c r="L6" s="34">
        <f>IFERROR(J6/K6,0)</f>
        <v/>
      </c>
    </row>
    <row r="7">
      <c r="A7" s="31">
        <f>Lists!$B$6</f>
        <v/>
      </c>
      <c r="B7" s="27">
        <f>COUNTIFS(Customers[Channel],$A7)</f>
        <v/>
      </c>
      <c r="C7" s="27">
        <f>SUMIFS(Customers[Orders],Customers[Channel],$A7)</f>
        <v/>
      </c>
      <c r="D7" s="28">
        <f>SUMIFS(Customers[Revenue],Customers[Channel],$A7)</f>
        <v/>
      </c>
      <c r="E7" s="27">
        <f>SUMIFS(Customers[Active Months],Customers[Channel],$A7)</f>
        <v/>
      </c>
      <c r="F7" s="27">
        <f>COUNTIFS(Customers[Channel],$A7,Customers[Status],"Churned")</f>
        <v/>
      </c>
      <c r="G7" s="28">
        <f>IFERROR(D7/C7,0)</f>
        <v/>
      </c>
      <c r="H7" s="32">
        <f>IFERROR(C7/E7,0)</f>
        <v/>
      </c>
      <c r="I7" s="33">
        <f>IFERROR(F7/E7,0)</f>
        <v/>
      </c>
      <c r="J7" s="28">
        <f>IFERROR(((G7*H7)*GrossMargin)/I7,0)</f>
        <v/>
      </c>
      <c r="K7" s="28">
        <f>_xlfn.XLOOKUP($A7,Channels[Channel],Channels[CAC],0)</f>
        <v/>
      </c>
      <c r="L7" s="34">
        <f>IFERROR(J7/K7,0)</f>
        <v/>
      </c>
    </row>
    <row r="8">
      <c r="A8" s="31">
        <f>Lists!$B$7</f>
        <v/>
      </c>
      <c r="B8" s="27">
        <f>COUNTIFS(Customers[Channel],$A8)</f>
        <v/>
      </c>
      <c r="C8" s="27">
        <f>SUMIFS(Customers[Orders],Customers[Channel],$A8)</f>
        <v/>
      </c>
      <c r="D8" s="28">
        <f>SUMIFS(Customers[Revenue],Customers[Channel],$A8)</f>
        <v/>
      </c>
      <c r="E8" s="27">
        <f>SUMIFS(Customers[Active Months],Customers[Channel],$A8)</f>
        <v/>
      </c>
      <c r="F8" s="27">
        <f>COUNTIFS(Customers[Channel],$A8,Customers[Status],"Churned")</f>
        <v/>
      </c>
      <c r="G8" s="28">
        <f>IFERROR(D8/C8,0)</f>
        <v/>
      </c>
      <c r="H8" s="32">
        <f>IFERROR(C8/E8,0)</f>
        <v/>
      </c>
      <c r="I8" s="33">
        <f>IFERROR(F8/E8,0)</f>
        <v/>
      </c>
      <c r="J8" s="28">
        <f>IFERROR(((G8*H8)*GrossMargin)/I8,0)</f>
        <v/>
      </c>
      <c r="K8" s="28">
        <f>_xlfn.XLOOKUP($A8,Channels[Channel],Channels[CAC],0)</f>
        <v/>
      </c>
      <c r="L8" s="34">
        <f>IFERROR(J8/K8,0)</f>
        <v/>
      </c>
    </row>
    <row r="9">
      <c r="A9" s="31">
        <f>Lists!$B$8</f>
        <v/>
      </c>
      <c r="B9" s="27">
        <f>COUNTIFS(Customers[Channel],$A9)</f>
        <v/>
      </c>
      <c r="C9" s="27">
        <f>SUMIFS(Customers[Orders],Customers[Channel],$A9)</f>
        <v/>
      </c>
      <c r="D9" s="28">
        <f>SUMIFS(Customers[Revenue],Customers[Channel],$A9)</f>
        <v/>
      </c>
      <c r="E9" s="27">
        <f>SUMIFS(Customers[Active Months],Customers[Channel],$A9)</f>
        <v/>
      </c>
      <c r="F9" s="27">
        <f>COUNTIFS(Customers[Channel],$A9,Customers[Status],"Churned")</f>
        <v/>
      </c>
      <c r="G9" s="28">
        <f>IFERROR(D9/C9,0)</f>
        <v/>
      </c>
      <c r="H9" s="32">
        <f>IFERROR(C9/E9,0)</f>
        <v/>
      </c>
      <c r="I9" s="33">
        <f>IFERROR(F9/E9,0)</f>
        <v/>
      </c>
      <c r="J9" s="28">
        <f>IFERROR(((G9*H9)*GrossMargin)/I9,0)</f>
        <v/>
      </c>
      <c r="K9" s="28">
        <f>_xlfn.XLOOKUP($A9,Channels[Channel],Channels[CAC],0)</f>
        <v/>
      </c>
      <c r="L9" s="34">
        <f>IFERROR(J9/K9,0)</f>
        <v/>
      </c>
    </row>
    <row r="10">
      <c r="A10" s="35" t="inlineStr">
        <is>
          <t>Total</t>
        </is>
      </c>
      <c r="B10" s="36">
        <f>COUNTA(Customers[Customer ID])</f>
        <v/>
      </c>
      <c r="C10" s="36">
        <f>SUM(Customers[Orders])</f>
        <v/>
      </c>
      <c r="D10" s="37">
        <f>SUM(Customers[Revenue])</f>
        <v/>
      </c>
      <c r="E10" s="36">
        <f>SUM(Customers[Active Months])</f>
        <v/>
      </c>
      <c r="F10" s="36">
        <f>COUNTIFS(Customers[Status],"Churned")</f>
        <v/>
      </c>
      <c r="G10" s="37">
        <f>IFERROR(D10/C10,0)</f>
        <v/>
      </c>
      <c r="H10" s="38">
        <f>IFERROR(C10/E10,0)</f>
        <v/>
      </c>
      <c r="I10" s="39">
        <f>IFERROR(F10/E10,0)</f>
        <v/>
      </c>
      <c r="J10" s="37">
        <f>IFERROR(((G10*H10)*GrossMargin)/I10,0)</f>
        <v/>
      </c>
      <c r="K10" s="37">
        <f>IFERROR(SUM(Channels[Marketing Spend])/B10,0)</f>
        <v/>
      </c>
      <c r="L10" s="40">
        <f>IFERROR(J10/K10,0)</f>
        <v/>
      </c>
    </row>
    <row r="13">
      <c r="A13" s="30" t="inlineStr">
        <is>
          <t>Active vs churned customers</t>
        </is>
      </c>
    </row>
    <row r="14" ht="30" customHeight="1">
      <c r="A14" s="19" t="inlineStr">
        <is>
          <t>Status</t>
        </is>
      </c>
      <c r="B14" s="19" t="inlineStr">
        <is>
          <t>Customers</t>
        </is>
      </c>
      <c r="C14" s="19" t="inlineStr">
        <is>
          <t>Revenue</t>
        </is>
      </c>
      <c r="D14" s="19" t="inlineStr">
        <is>
          <t>Avg Revenue per Customer</t>
        </is>
      </c>
    </row>
    <row r="15">
      <c r="A15" s="31" t="inlineStr">
        <is>
          <t>Active</t>
        </is>
      </c>
      <c r="B15" s="27">
        <f>COUNTIFS(Customers[Status],$A15)</f>
        <v/>
      </c>
      <c r="C15" s="28">
        <f>SUMIFS(Customers[Revenue],Customers[Status],$A15)</f>
        <v/>
      </c>
      <c r="D15" s="28">
        <f>IFERROR(C15/B15,0)</f>
        <v/>
      </c>
    </row>
    <row r="16">
      <c r="A16" s="31" t="inlineStr">
        <is>
          <t>Churned</t>
        </is>
      </c>
      <c r="B16" s="27">
        <f>COUNTIFS(Customers[Status],$A16)</f>
        <v/>
      </c>
      <c r="C16" s="28">
        <f>SUMIFS(Customers[Revenue],Customers[Status],$A16)</f>
        <v/>
      </c>
      <c r="D16" s="28">
        <f>IFERROR(C16/B16,0)</f>
        <v/>
      </c>
    </row>
    <row r="17">
      <c r="A17" s="35" t="inlineStr">
        <is>
          <t>Total</t>
        </is>
      </c>
      <c r="B17" s="36">
        <f>COUNTA(Customers[Customer ID])</f>
        <v/>
      </c>
      <c r="C17" s="37">
        <f>SUM(Customers[Revenue])</f>
        <v/>
      </c>
      <c r="D17" s="37">
        <f>IFERROR(C17/B17,0)</f>
        <v/>
      </c>
    </row>
    <row r="20">
      <c r="A20" s="30" t="inlineStr">
        <is>
          <t>Revenue by month</t>
        </is>
      </c>
    </row>
    <row r="21">
      <c r="A21" s="41" t="inlineStr">
        <is>
          <t>Type a different first month in the yellow cell; the next months follow with EDATE.</t>
        </is>
      </c>
    </row>
    <row r="22" ht="30" customHeight="1">
      <c r="A22" s="19" t="inlineStr">
        <is>
          <t>Month</t>
        </is>
      </c>
      <c r="B22" s="19" t="inlineStr">
        <is>
          <t>Orders</t>
        </is>
      </c>
      <c r="C22" s="19" t="inlineStr">
        <is>
          <t>Revenue</t>
        </is>
      </c>
    </row>
    <row r="23">
      <c r="A23" s="42" t="n">
        <v>45931</v>
      </c>
      <c r="B23" s="27">
        <f>COUNTIFS(Orders[Order Date],"&gt;="&amp;$A23,Orders[Order Date],"&lt;="&amp;EOMONTH($A23,0))</f>
        <v/>
      </c>
      <c r="C23" s="28">
        <f>SUMIFS(Orders[Amount],Orders[Order Date],"&gt;="&amp;$A23,Orders[Order Date],"&lt;="&amp;EOMONTH($A23,0))</f>
        <v/>
      </c>
    </row>
    <row r="24">
      <c r="A24" s="43">
        <f>EDATE(A23,1)</f>
        <v/>
      </c>
      <c r="B24" s="27">
        <f>COUNTIFS(Orders[Order Date],"&gt;="&amp;$A24,Orders[Order Date],"&lt;="&amp;EOMONTH($A24,0))</f>
        <v/>
      </c>
      <c r="C24" s="28">
        <f>SUMIFS(Orders[Amount],Orders[Order Date],"&gt;="&amp;$A24,Orders[Order Date],"&lt;="&amp;EOMONTH($A24,0))</f>
        <v/>
      </c>
    </row>
    <row r="25">
      <c r="A25" s="43">
        <f>EDATE(A24,1)</f>
        <v/>
      </c>
      <c r="B25" s="27">
        <f>COUNTIFS(Orders[Order Date],"&gt;="&amp;$A25,Orders[Order Date],"&lt;="&amp;EOMONTH($A25,0))</f>
        <v/>
      </c>
      <c r="C25" s="28">
        <f>SUMIFS(Orders[Amount],Orders[Order Date],"&gt;="&amp;$A25,Orders[Order Date],"&lt;="&amp;EOMONTH($A25,0))</f>
        <v/>
      </c>
    </row>
    <row r="26">
      <c r="A26" s="43">
        <f>EDATE(A25,1)</f>
        <v/>
      </c>
      <c r="B26" s="27">
        <f>COUNTIFS(Orders[Order Date],"&gt;="&amp;$A26,Orders[Order Date],"&lt;="&amp;EOMONTH($A26,0))</f>
        <v/>
      </c>
      <c r="C26" s="28">
        <f>SUMIFS(Orders[Amount],Orders[Order Date],"&gt;="&amp;$A26,Orders[Order Date],"&lt;="&amp;EOMONTH($A26,0))</f>
        <v/>
      </c>
    </row>
    <row r="27">
      <c r="A27" s="43">
        <f>EDATE(A26,1)</f>
        <v/>
      </c>
      <c r="B27" s="27">
        <f>COUNTIFS(Orders[Order Date],"&gt;="&amp;$A27,Orders[Order Date],"&lt;="&amp;EOMONTH($A27,0))</f>
        <v/>
      </c>
      <c r="C27" s="28">
        <f>SUMIFS(Orders[Amount],Orders[Order Date],"&gt;="&amp;$A27,Orders[Order Date],"&lt;="&amp;EOMONTH($A27,0))</f>
        <v/>
      </c>
    </row>
    <row r="28">
      <c r="A28" s="43">
        <f>EDATE(A27,1)</f>
        <v/>
      </c>
      <c r="B28" s="27">
        <f>COUNTIFS(Orders[Order Date],"&gt;="&amp;$A28,Orders[Order Date],"&lt;="&amp;EOMONTH($A28,0))</f>
        <v/>
      </c>
      <c r="C28" s="28">
        <f>SUMIFS(Orders[Amount],Orders[Order Date],"&gt;="&amp;$A28,Orders[Order Date],"&lt;="&amp;EOMONTH($A28,0))</f>
        <v/>
      </c>
    </row>
    <row r="29">
      <c r="A29" s="43">
        <f>EDATE(A28,1)</f>
        <v/>
      </c>
      <c r="B29" s="27">
        <f>COUNTIFS(Orders[Order Date],"&gt;="&amp;$A29,Orders[Order Date],"&lt;="&amp;EOMONTH($A29,0))</f>
        <v/>
      </c>
      <c r="C29" s="28">
        <f>SUMIFS(Orders[Amount],Orders[Order Date],"&gt;="&amp;$A29,Orders[Order Date],"&lt;="&amp;EOMONTH($A29,0))</f>
        <v/>
      </c>
    </row>
    <row r="30">
      <c r="A30" s="43">
        <f>EDATE(A29,1)</f>
        <v/>
      </c>
      <c r="B30" s="27">
        <f>COUNTIFS(Orders[Order Date],"&gt;="&amp;$A30,Orders[Order Date],"&lt;="&amp;EOMONTH($A30,0))</f>
        <v/>
      </c>
      <c r="C30" s="28">
        <f>SUMIFS(Orders[Amount],Orders[Order Date],"&gt;="&amp;$A30,Orders[Order Date],"&lt;="&amp;EOMONTH($A30,0))</f>
        <v/>
      </c>
    </row>
    <row r="31">
      <c r="A31" s="43">
        <f>EDATE(A30,1)</f>
        <v/>
      </c>
      <c r="B31" s="27">
        <f>COUNTIFS(Orders[Order Date],"&gt;="&amp;$A31,Orders[Order Date],"&lt;="&amp;EOMONTH($A31,0))</f>
        <v/>
      </c>
      <c r="C31" s="28">
        <f>SUMIFS(Orders[Amount],Orders[Order Date],"&gt;="&amp;$A31,Orders[Order Date],"&lt;="&amp;EOMONTH($A31,0))</f>
        <v/>
      </c>
    </row>
    <row r="32">
      <c r="A32" s="43">
        <f>EDATE(A31,1)</f>
        <v/>
      </c>
      <c r="B32" s="27">
        <f>COUNTIFS(Orders[Order Date],"&gt;="&amp;$A32,Orders[Order Date],"&lt;="&amp;EOMONTH($A32,0))</f>
        <v/>
      </c>
      <c r="C32" s="28">
        <f>SUMIFS(Orders[Amount],Orders[Order Date],"&gt;="&amp;$A32,Orders[Order Date],"&lt;="&amp;EOMONTH($A32,0))</f>
        <v/>
      </c>
    </row>
    <row r="33">
      <c r="A33" s="43">
        <f>EDATE(A32,1)</f>
        <v/>
      </c>
      <c r="B33" s="27">
        <f>COUNTIFS(Orders[Order Date],"&gt;="&amp;$A33,Orders[Order Date],"&lt;="&amp;EOMONTH($A33,0))</f>
        <v/>
      </c>
      <c r="C33" s="28">
        <f>SUMIFS(Orders[Amount],Orders[Order Date],"&gt;="&amp;$A33,Orders[Order Date],"&lt;="&amp;EOMONTH($A33,0))</f>
        <v/>
      </c>
    </row>
    <row r="34">
      <c r="A34" s="43">
        <f>EDATE(A33,1)</f>
        <v/>
      </c>
      <c r="B34" s="27">
        <f>COUNTIFS(Orders[Order Date],"&gt;="&amp;$A34,Orders[Order Date],"&lt;="&amp;EOMONTH($A34,0))</f>
        <v/>
      </c>
      <c r="C34" s="28">
        <f>SUMIFS(Orders[Amount],Orders[Order Date],"&gt;="&amp;$A34,Orders[Order Date],"&lt;="&amp;EOMONTH($A34,0))</f>
        <v/>
      </c>
    </row>
    <row r="35">
      <c r="A35" s="35" t="inlineStr">
        <is>
          <t>Total</t>
        </is>
      </c>
      <c r="B35" s="36">
        <f>COUNTA(Orders[Order ID])</f>
        <v/>
      </c>
      <c r="C35" s="37">
        <f>SUM(Orders[Amount])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2:I2"/>
    <mergeCell ref="A1:I1"/>
    <mergeCell ref="A20:C20"/>
    <mergeCell ref="A13:D13"/>
    <mergeCell ref="A4:L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34" customWidth="1" min="4" max="4"/>
    <col width="16" customWidth="1" min="5" max="5"/>
  </cols>
  <sheetData>
    <row r="1" ht="30" customHeight="1">
      <c r="A1" s="17" t="inlineStr">
        <is>
          <t>Lists and settings</t>
        </is>
      </c>
    </row>
    <row r="2" ht="30" customHeight="1">
      <c r="A2" s="18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4" t="inlineStr">
        <is>
          <t>City</t>
        </is>
      </c>
      <c r="B4" s="44" t="inlineStr">
        <is>
          <t>Channel</t>
        </is>
      </c>
      <c r="D4" s="45" t="inlineStr">
        <is>
          <t>Setting</t>
        </is>
      </c>
      <c r="E4" s="45" t="inlineStr">
        <is>
          <t>Value</t>
        </is>
      </c>
    </row>
    <row r="5">
      <c r="A5" s="20" t="inlineStr">
        <is>
          <t>Pune</t>
        </is>
      </c>
      <c r="B5" s="20" t="inlineStr">
        <is>
          <t>Instagram</t>
        </is>
      </c>
      <c r="D5" s="46" t="inlineStr">
        <is>
          <t>Analysis date (use =TODAY() for live)</t>
        </is>
      </c>
      <c r="E5" s="47" t="n">
        <v>46295</v>
      </c>
    </row>
    <row r="6">
      <c r="A6" s="20" t="inlineStr">
        <is>
          <t>Solapur</t>
        </is>
      </c>
      <c r="B6" s="20" t="inlineStr">
        <is>
          <t>Google Ads</t>
        </is>
      </c>
      <c r="D6" s="46" t="inlineStr">
        <is>
          <t>Gross margin %</t>
        </is>
      </c>
      <c r="E6" s="48" t="n">
        <v>0.45</v>
      </c>
    </row>
    <row r="7">
      <c r="A7" s="20" t="inlineStr">
        <is>
          <t>Nashik</t>
        </is>
      </c>
      <c r="B7" s="20" t="inlineStr">
        <is>
          <t>Referral</t>
        </is>
      </c>
      <c r="D7" s="46" t="inlineStr">
        <is>
          <t>Churned after (days without an order)</t>
        </is>
      </c>
      <c r="E7" s="49" t="n">
        <v>90</v>
      </c>
    </row>
    <row r="8">
      <c r="A8" s="20" t="inlineStr">
        <is>
          <t>Sambhaji Nagar</t>
        </is>
      </c>
      <c r="B8" s="20" t="inlineStr">
        <is>
          <t>Walk-in</t>
        </is>
      </c>
    </row>
    <row r="9">
      <c r="A9" s="20" t="inlineStr">
        <is>
          <t>Kolhapur</t>
        </is>
      </c>
      <c r="B9" s="23" t="n"/>
    </row>
    <row r="10">
      <c r="A10" s="20" t="inlineStr">
        <is>
          <t>Nagpur</t>
        </is>
      </c>
      <c r="B10" s="23" t="n"/>
    </row>
    <row r="11">
      <c r="A11" s="23" t="n"/>
      <c r="B11" s="23" t="n"/>
    </row>
    <row r="12">
      <c r="A12" s="23" t="n"/>
      <c r="B12" s="23" t="n"/>
    </row>
    <row r="13">
      <c r="A13" s="23" t="n"/>
      <c r="B13" s="23" t="n"/>
    </row>
    <row r="14">
      <c r="A14" s="23" t="n"/>
      <c r="B14" s="23" t="n"/>
    </row>
    <row r="15">
      <c r="A15" s="23" t="n"/>
      <c r="B15" s="23" t="n"/>
    </row>
    <row r="16">
      <c r="A16" s="23" t="n"/>
      <c r="B16" s="23" t="n"/>
    </row>
    <row r="17">
      <c r="A17" s="23" t="n"/>
      <c r="B17" s="23" t="n"/>
    </row>
    <row r="18">
      <c r="A18" s="23" t="n"/>
      <c r="B18" s="23" t="n"/>
    </row>
    <row r="19">
      <c r="A19" s="23" t="n"/>
    </row>
    <row r="20">
      <c r="A20" s="23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Customer Lifetime Value (LTV) Excel Template with CAC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2026-10-06T18:11:31Z</dcterms:created>
  <dcterms:modified xmlns:dcterms="http://purl.org/dc/terms/" xmlns:xsi="http://www.w3.org/2001/XMLSchema-instance" xsi:type="dcterms:W3CDTF">2026-10-06T18:11:31Z</dcterms:modified>
</cp:coreProperties>
</file>