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Learners" sheetId="3" state="visible" r:id="rId3"/>
    <sheet xmlns:r="http://schemas.openxmlformats.org/officeDocument/2006/relationships" name="Fees" sheetId="4" state="visible" r:id="rId4"/>
    <sheet xmlns:r="http://schemas.openxmlformats.org/officeDocument/2006/relationships" name="Tests" sheetId="5" state="visible" r:id="rId5"/>
    <sheet xmlns:r="http://schemas.openxmlformats.org/officeDocument/2006/relationships" name="Progress card" sheetId="6" state="visible" r:id="rId6"/>
    <sheet xmlns:r="http://schemas.openxmlformats.org/officeDocument/2006/relationships" name="Report" sheetId="7" state="visible" r:id="rId7"/>
    <sheet xmlns:r="http://schemas.openxmlformats.org/officeDocument/2006/relationships" name="Dashboard" sheetId="8" state="visible" r:id="rId8"/>
  </sheets>
  <definedNames>
    <definedName name="_xlnm.Print_Area" localSheetId="5">'Progress card'!$A$1:$E$20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 h:mm:ss"/>
    <numFmt numFmtId="165" formatCode="DD-MM-YYYY"/>
    <numFmt numFmtId="166" formatCode="[$₹-4009]#,##,##0;[Red]-[$₹-4009]#,##,##0"/>
    <numFmt numFmtId="167" formatCode="MMM-YYYY"/>
    <numFmt numFmtId="168" formatCode="0.0%"/>
  </numFmts>
  <fonts count="5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  <font>
      <b val="1"/>
      <color rgb="000B1F33"/>
      <sz val="16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165" fontId="0" fillId="2" borderId="1" pivotButton="0" quotePrefix="0" xfId="0"/>
    <xf numFmtId="0" fontId="0" fillId="2" borderId="1" pivotButton="0" quotePrefix="0" xfId="0"/>
    <xf numFmtId="0" fontId="3" fillId="3" borderId="1" applyAlignment="1" pivotButton="0" quotePrefix="0" xfId="0">
      <alignment vertical="top" wrapText="1"/>
    </xf>
    <xf numFmtId="0" fontId="3" fillId="3" borderId="1" pivotButton="0" quotePrefix="0" xfId="0"/>
    <xf numFmtId="166" fontId="0" fillId="2" borderId="1" pivotButton="0" quotePrefix="0" xfId="0"/>
    <xf numFmtId="167" fontId="0" fillId="2" borderId="1" pivotButton="0" quotePrefix="0" xfId="0"/>
    <xf numFmtId="9" fontId="0" fillId="2" borderId="1" pivotButton="0" quotePrefix="0" xfId="0"/>
    <xf numFmtId="166" fontId="0" fillId="4" borderId="1" pivotButton="0" quotePrefix="0" xfId="0"/>
    <xf numFmtId="0" fontId="0" fillId="4" borderId="1" pivotButton="0" quotePrefix="0" xfId="0"/>
    <xf numFmtId="168" fontId="0" fillId="4" borderId="1" pivotButton="0" quotePrefix="0" xfId="0"/>
    <xf numFmtId="0" fontId="0" fillId="0" borderId="1" pivotButton="0" quotePrefix="0" xfId="0"/>
    <xf numFmtId="165" fontId="0" fillId="4" borderId="1" pivotButton="0" quotePrefix="0" xfId="0"/>
    <xf numFmtId="0" fontId="4" fillId="4" borderId="1" applyAlignment="1" pivotButton="0" quotePrefix="0" xfId="0">
      <alignment horizontal="center"/>
    </xf>
    <xf numFmtId="166" fontId="4" fillId="4" borderId="1" applyAlignment="1" pivotButton="0" quotePrefix="0" xfId="0">
      <alignment horizontal="center"/>
    </xf>
    <xf numFmtId="168" fontId="4" fillId="4" borderId="1" applyAlignment="1" pivotButton="0" quotePrefix="0" xfId="0">
      <alignment horizontal="center"/>
    </xf>
  </cellXfs>
  <cellStyles count="1">
    <cellStyle name="Normal" xfId="0" builtinId="0" hidden="0"/>
  </cellStyles>
  <dxfs count="2">
    <dxf>
      <fill>
        <patternFill patternType="solid">
          <fgColor rgb="00FDECEC"/>
        </patternFill>
      </fill>
    </dxf>
    <dxf>
      <fill>
        <patternFill patternType="solid">
          <fgColor rgb="00FF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Average test % by group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'Report'!$A$5:$A$8</f>
            </numRef>
          </cat>
          <val>
            <numRef>
              <f>'Report'!$G$5:$G$8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Fee balance by group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'Report'!$A$5:$A$8</f>
            </numRef>
          </cat>
          <val>
            <numRef>
              <f>'Report'!$F$5:$F$8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7</row>
      <rowOff>0</rowOff>
    </from>
    <ext cx="468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24</row>
      <rowOff>0</rowOff>
    </from>
    <ext cx="468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Tuition centre management system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Business Management Systems. By Ravindra Bagale.</t>
        </is>
      </c>
    </row>
    <row r="6">
      <c r="A6" t="inlineStr"/>
    </row>
    <row r="7">
      <c r="A7" t="inlineStr">
        <is>
          <t>Sheets: Setup (groups, tutors, monthly fees), Learners, Fees, Tests, Progress card (printable), Report, Dashboard.</t>
        </is>
      </c>
    </row>
    <row r="8">
      <c r="A8" t="inlineStr">
        <is>
          <t>New learner: add a row in Learners with the group and joining month. Fees and test marks are one row each in their sheets.</t>
        </is>
      </c>
    </row>
    <row r="9">
      <c r="A9" t="inlineStr">
        <is>
          <t>Discounts are your decision; type them as a % in Learners.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17" customWidth="1" min="3" max="3"/>
    <col width="14" customWidth="1" min="4" max="4"/>
    <col width="13" customWidth="1" min="6" max="6"/>
  </cols>
  <sheetData>
    <row r="1">
      <c r="A1" s="1" t="inlineStr">
        <is>
          <t>Tuition Centre Management System: Setup (Shraddha Tuition Centre, Nashik)</t>
        </is>
      </c>
    </row>
    <row r="2">
      <c r="A2" s="2" t="inlineStr">
        <is>
          <t>Made-up groups, fees, learners and test marks. Monthly fees are charged from the joining month.</t>
        </is>
      </c>
    </row>
    <row r="3">
      <c r="A3" s="3" t="inlineStr">
        <is>
          <t>As-of date</t>
        </is>
      </c>
      <c r="B3" s="4" t="n">
        <v>46312</v>
      </c>
    </row>
    <row r="4">
      <c r="A4" s="3" t="inlineStr">
        <is>
          <t>Centre</t>
        </is>
      </c>
      <c r="B4" s="5" t="inlineStr">
        <is>
          <t>Shraddha Tuition Centre, Nashik</t>
        </is>
      </c>
    </row>
    <row r="6">
      <c r="A6" s="6" t="inlineStr">
        <is>
          <t>Group code</t>
        </is>
      </c>
      <c r="B6" s="6" t="inlineStr">
        <is>
          <t>Group</t>
        </is>
      </c>
      <c r="C6" s="6" t="inlineStr">
        <is>
          <t>Tutor</t>
        </is>
      </c>
      <c r="D6" s="6" t="inlineStr">
        <is>
          <t>Monthly fee (₹)</t>
        </is>
      </c>
      <c r="F6" s="7" t="inlineStr">
        <is>
          <t>Payment modes</t>
        </is>
      </c>
    </row>
    <row r="7">
      <c r="A7" s="5" t="inlineStr">
        <is>
          <t>M10</t>
        </is>
      </c>
      <c r="B7" s="5" t="inlineStr">
        <is>
          <t>Maths, Std 10</t>
        </is>
      </c>
      <c r="C7" s="5" t="inlineStr">
        <is>
          <t>Shraddha Bagale</t>
        </is>
      </c>
      <c r="D7" s="8" t="n">
        <v>1800</v>
      </c>
      <c r="F7" s="5" t="inlineStr">
        <is>
          <t>Cash</t>
        </is>
      </c>
    </row>
    <row r="8">
      <c r="A8" s="5" t="inlineStr">
        <is>
          <t>S10</t>
        </is>
      </c>
      <c r="B8" s="5" t="inlineStr">
        <is>
          <t>Science, Std 10</t>
        </is>
      </c>
      <c r="C8" s="5" t="inlineStr">
        <is>
          <t>Ravindra Bagale</t>
        </is>
      </c>
      <c r="D8" s="8" t="n">
        <v>1800</v>
      </c>
      <c r="F8" s="5" t="inlineStr">
        <is>
          <t>UPI</t>
        </is>
      </c>
    </row>
    <row r="9">
      <c r="A9" s="5" t="inlineStr">
        <is>
          <t>E09</t>
        </is>
      </c>
      <c r="B9" s="5" t="inlineStr">
        <is>
          <t>English, Std 9</t>
        </is>
      </c>
      <c r="C9" s="5" t="inlineStr">
        <is>
          <t>Zoya</t>
        </is>
      </c>
      <c r="D9" s="8" t="n">
        <v>1200</v>
      </c>
    </row>
    <row r="10">
      <c r="A10" s="5" t="inlineStr">
        <is>
          <t>M09</t>
        </is>
      </c>
      <c r="B10" s="5" t="inlineStr">
        <is>
          <t>Maths, Std 9</t>
        </is>
      </c>
      <c r="C10" s="5" t="inlineStr">
        <is>
          <t>Shraddha Bagale</t>
        </is>
      </c>
      <c r="D10" s="8" t="n">
        <v>1500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6" customWidth="1" min="2" max="2"/>
    <col width="7" customWidth="1" min="3" max="3"/>
    <col width="10" customWidth="1" min="4" max="4"/>
    <col width="10" customWidth="1" min="5" max="5"/>
    <col width="11" customWidth="1" min="6" max="6"/>
    <col width="9" customWidth="1" min="7" max="7"/>
    <col width="11" customWidth="1" min="8" max="8"/>
    <col width="10" customWidth="1" min="9" max="9"/>
    <col width="10" customWidth="1" min="10" max="10"/>
    <col width="11" customWidth="1" min="11" max="11"/>
    <col width="6" customWidth="1" min="12" max="12"/>
  </cols>
  <sheetData>
    <row r="1">
      <c r="A1" s="1" t="inlineStr">
        <is>
          <t>Learners and fee status</t>
        </is>
      </c>
    </row>
    <row r="2">
      <c r="A2" s="2" t="inlineStr">
        <is>
          <t>Months due counts the joining month up to the as-of month. Fee due = months × monthly fee × (1 − discount).</t>
        </is>
      </c>
    </row>
    <row r="4">
      <c r="A4" s="6" t="inlineStr">
        <is>
          <t>Learner ID</t>
        </is>
      </c>
      <c r="B4" s="6" t="inlineStr">
        <is>
          <t>Name</t>
        </is>
      </c>
      <c r="C4" s="6" t="inlineStr">
        <is>
          <t>Group</t>
        </is>
      </c>
      <c r="D4" s="6" t="inlineStr">
        <is>
          <t>Joined (month)</t>
        </is>
      </c>
      <c r="E4" s="6" t="inlineStr">
        <is>
          <t>Discount %</t>
        </is>
      </c>
      <c r="F4" s="6" t="inlineStr">
        <is>
          <t>Monthly fee (₹)</t>
        </is>
      </c>
      <c r="G4" s="6" t="inlineStr">
        <is>
          <t>Months due</t>
        </is>
      </c>
      <c r="H4" s="6" t="inlineStr">
        <is>
          <t>Fee due (₹)</t>
        </is>
      </c>
      <c r="I4" s="6" t="inlineStr">
        <is>
          <t>Paid (₹)</t>
        </is>
      </c>
      <c r="J4" s="6" t="inlineStr">
        <is>
          <t>Balance (₹)</t>
        </is>
      </c>
      <c r="K4" s="6" t="inlineStr">
        <is>
          <t>Average test %</t>
        </is>
      </c>
      <c r="L4" s="6" t="inlineStr">
        <is>
          <t>Rank</t>
        </is>
      </c>
    </row>
    <row r="5">
      <c r="A5" s="5" t="inlineStr">
        <is>
          <t>T01</t>
        </is>
      </c>
      <c r="B5" s="5" t="inlineStr">
        <is>
          <t>Ruhi Bagale</t>
        </is>
      </c>
      <c r="C5" s="5" t="inlineStr">
        <is>
          <t>M10</t>
        </is>
      </c>
      <c r="D5" s="9" t="n">
        <v>46174</v>
      </c>
      <c r="E5" s="10" t="n">
        <v>0</v>
      </c>
      <c r="F5" s="11">
        <f>_xlfn.XLOOKUP(C5,Setup!$A$7:$A$10,Setup!$D$7:$D$10,0)</f>
        <v/>
      </c>
      <c r="G5" s="12">
        <f>(YEAR(Setup!$B$3)-YEAR(D5))*12+MONTH(Setup!$B$3)-MONTH(D5)+1</f>
        <v/>
      </c>
      <c r="H5" s="11">
        <f>ROUND(G5*F5*(1-E5),0)</f>
        <v/>
      </c>
      <c r="I5" s="11">
        <f>SUMIFS(Fees!$D$5:$D$500,Fees!$B$5:$B$500,A5)</f>
        <v/>
      </c>
      <c r="J5" s="11">
        <f>H5-I5</f>
        <v/>
      </c>
      <c r="K5" s="13">
        <f>AVERAGEIFS(Tests!$G$5:$G$500,Tests!$C$5:$C$500,A5)</f>
        <v/>
      </c>
      <c r="L5" s="12">
        <f>RANK(K5,$K$5:$K$16)</f>
        <v/>
      </c>
    </row>
    <row r="6">
      <c r="A6" s="5" t="inlineStr">
        <is>
          <t>T02</t>
        </is>
      </c>
      <c r="B6" s="5" t="inlineStr">
        <is>
          <t>Raja More</t>
        </is>
      </c>
      <c r="C6" s="5" t="inlineStr">
        <is>
          <t>M10</t>
        </is>
      </c>
      <c r="D6" s="9" t="n">
        <v>46174</v>
      </c>
      <c r="E6" s="10" t="n">
        <v>0</v>
      </c>
      <c r="F6" s="11">
        <f>_xlfn.XLOOKUP(C6,Setup!$A$7:$A$10,Setup!$D$7:$D$10,0)</f>
        <v/>
      </c>
      <c r="G6" s="12">
        <f>(YEAR(Setup!$B$3)-YEAR(D6))*12+MONTH(Setup!$B$3)-MONTH(D6)+1</f>
        <v/>
      </c>
      <c r="H6" s="11">
        <f>ROUND(G6*F6*(1-E6),0)</f>
        <v/>
      </c>
      <c r="I6" s="11">
        <f>SUMIFS(Fees!$D$5:$D$500,Fees!$B$5:$B$500,A6)</f>
        <v/>
      </c>
      <c r="J6" s="11">
        <f>H6-I6</f>
        <v/>
      </c>
      <c r="K6" s="13">
        <f>AVERAGEIFS(Tests!$G$5:$G$500,Tests!$C$5:$C$500,A6)</f>
        <v/>
      </c>
      <c r="L6" s="12">
        <f>RANK(K6,$K$5:$K$16)</f>
        <v/>
      </c>
    </row>
    <row r="7">
      <c r="A7" s="5" t="inlineStr">
        <is>
          <t>T03</t>
        </is>
      </c>
      <c r="B7" s="5" t="inlineStr">
        <is>
          <t>Rani Patil</t>
        </is>
      </c>
      <c r="C7" s="5" t="inlineStr">
        <is>
          <t>S10</t>
        </is>
      </c>
      <c r="D7" s="9" t="n">
        <v>46174</v>
      </c>
      <c r="E7" s="10" t="n">
        <v>0.1</v>
      </c>
      <c r="F7" s="11">
        <f>_xlfn.XLOOKUP(C7,Setup!$A$7:$A$10,Setup!$D$7:$D$10,0)</f>
        <v/>
      </c>
      <c r="G7" s="12">
        <f>(YEAR(Setup!$B$3)-YEAR(D7))*12+MONTH(Setup!$B$3)-MONTH(D7)+1</f>
        <v/>
      </c>
      <c r="H7" s="11">
        <f>ROUND(G7*F7*(1-E7),0)</f>
        <v/>
      </c>
      <c r="I7" s="11">
        <f>SUMIFS(Fees!$D$5:$D$500,Fees!$B$5:$B$500,A7)</f>
        <v/>
      </c>
      <c r="J7" s="11">
        <f>H7-I7</f>
        <v/>
      </c>
      <c r="K7" s="13">
        <f>AVERAGEIFS(Tests!$G$5:$G$500,Tests!$C$5:$C$500,A7)</f>
        <v/>
      </c>
      <c r="L7" s="12">
        <f>RANK(K7,$K$5:$K$16)</f>
        <v/>
      </c>
    </row>
    <row r="8">
      <c r="A8" s="5" t="inlineStr">
        <is>
          <t>T04</t>
        </is>
      </c>
      <c r="B8" s="5" t="inlineStr">
        <is>
          <t>Amir Shaikh</t>
        </is>
      </c>
      <c r="C8" s="5" t="inlineStr">
        <is>
          <t>S10</t>
        </is>
      </c>
      <c r="D8" s="9" t="n">
        <v>46204</v>
      </c>
      <c r="E8" s="10" t="n">
        <v>0</v>
      </c>
      <c r="F8" s="11">
        <f>_xlfn.XLOOKUP(C8,Setup!$A$7:$A$10,Setup!$D$7:$D$10,0)</f>
        <v/>
      </c>
      <c r="G8" s="12">
        <f>(YEAR(Setup!$B$3)-YEAR(D8))*12+MONTH(Setup!$B$3)-MONTH(D8)+1</f>
        <v/>
      </c>
      <c r="H8" s="11">
        <f>ROUND(G8*F8*(1-E8),0)</f>
        <v/>
      </c>
      <c r="I8" s="11">
        <f>SUMIFS(Fees!$D$5:$D$500,Fees!$B$5:$B$500,A8)</f>
        <v/>
      </c>
      <c r="J8" s="11">
        <f>H8-I8</f>
        <v/>
      </c>
      <c r="K8" s="13">
        <f>AVERAGEIFS(Tests!$G$5:$G$500,Tests!$C$5:$C$500,A8)</f>
        <v/>
      </c>
      <c r="L8" s="12">
        <f>RANK(K8,$K$5:$K$16)</f>
        <v/>
      </c>
    </row>
    <row r="9">
      <c r="A9" s="5" t="inlineStr">
        <is>
          <t>T05</t>
        </is>
      </c>
      <c r="B9" s="5" t="inlineStr">
        <is>
          <t>Zoya Khan</t>
        </is>
      </c>
      <c r="C9" s="5" t="inlineStr">
        <is>
          <t>E09</t>
        </is>
      </c>
      <c r="D9" s="9" t="n">
        <v>46174</v>
      </c>
      <c r="E9" s="10" t="n">
        <v>0</v>
      </c>
      <c r="F9" s="11">
        <f>_xlfn.XLOOKUP(C9,Setup!$A$7:$A$10,Setup!$D$7:$D$10,0)</f>
        <v/>
      </c>
      <c r="G9" s="12">
        <f>(YEAR(Setup!$B$3)-YEAR(D9))*12+MONTH(Setup!$B$3)-MONTH(D9)+1</f>
        <v/>
      </c>
      <c r="H9" s="11">
        <f>ROUND(G9*F9*(1-E9),0)</f>
        <v/>
      </c>
      <c r="I9" s="11">
        <f>SUMIFS(Fees!$D$5:$D$500,Fees!$B$5:$B$500,A9)</f>
        <v/>
      </c>
      <c r="J9" s="11">
        <f>H9-I9</f>
        <v/>
      </c>
      <c r="K9" s="13">
        <f>AVERAGEIFS(Tests!$G$5:$G$500,Tests!$C$5:$C$500,A9)</f>
        <v/>
      </c>
      <c r="L9" s="12">
        <f>RANK(K9,$K$5:$K$16)</f>
        <v/>
      </c>
    </row>
    <row r="10">
      <c r="A10" s="5" t="inlineStr">
        <is>
          <t>T06</t>
        </is>
      </c>
      <c r="B10" s="5" t="inlineStr">
        <is>
          <t>Salman Patel</t>
        </is>
      </c>
      <c r="C10" s="5" t="inlineStr">
        <is>
          <t>E09</t>
        </is>
      </c>
      <c r="D10" s="9" t="n">
        <v>46235</v>
      </c>
      <c r="E10" s="10" t="n">
        <v>0</v>
      </c>
      <c r="F10" s="11">
        <f>_xlfn.XLOOKUP(C10,Setup!$A$7:$A$10,Setup!$D$7:$D$10,0)</f>
        <v/>
      </c>
      <c r="G10" s="12">
        <f>(YEAR(Setup!$B$3)-YEAR(D10))*12+MONTH(Setup!$B$3)-MONTH(D10)+1</f>
        <v/>
      </c>
      <c r="H10" s="11">
        <f>ROUND(G10*F10*(1-E10),0)</f>
        <v/>
      </c>
      <c r="I10" s="11">
        <f>SUMIFS(Fees!$D$5:$D$500,Fees!$B$5:$B$500,A10)</f>
        <v/>
      </c>
      <c r="J10" s="11">
        <f>H10-I10</f>
        <v/>
      </c>
      <c r="K10" s="13">
        <f>AVERAGEIFS(Tests!$G$5:$G$500,Tests!$C$5:$C$500,A10)</f>
        <v/>
      </c>
      <c r="L10" s="12">
        <f>RANK(K10,$K$5:$K$16)</f>
        <v/>
      </c>
    </row>
    <row r="11">
      <c r="A11" s="5" t="inlineStr">
        <is>
          <t>T07</t>
        </is>
      </c>
      <c r="B11" s="5" t="inlineStr">
        <is>
          <t>Ravina Jadhav</t>
        </is>
      </c>
      <c r="C11" s="5" t="inlineStr">
        <is>
          <t>M09</t>
        </is>
      </c>
      <c r="D11" s="9" t="n">
        <v>46174</v>
      </c>
      <c r="E11" s="10" t="n">
        <v>0</v>
      </c>
      <c r="F11" s="11">
        <f>_xlfn.XLOOKUP(C11,Setup!$A$7:$A$10,Setup!$D$7:$D$10,0)</f>
        <v/>
      </c>
      <c r="G11" s="12">
        <f>(YEAR(Setup!$B$3)-YEAR(D11))*12+MONTH(Setup!$B$3)-MONTH(D11)+1</f>
        <v/>
      </c>
      <c r="H11" s="11">
        <f>ROUND(G11*F11*(1-E11),0)</f>
        <v/>
      </c>
      <c r="I11" s="11">
        <f>SUMIFS(Fees!$D$5:$D$500,Fees!$B$5:$B$500,A11)</f>
        <v/>
      </c>
      <c r="J11" s="11">
        <f>H11-I11</f>
        <v/>
      </c>
      <c r="K11" s="13">
        <f>AVERAGEIFS(Tests!$G$5:$G$500,Tests!$C$5:$C$500,A11)</f>
        <v/>
      </c>
      <c r="L11" s="12">
        <f>RANK(K11,$K$5:$K$16)</f>
        <v/>
      </c>
    </row>
    <row r="12">
      <c r="A12" s="5" t="inlineStr">
        <is>
          <t>T08</t>
        </is>
      </c>
      <c r="B12" s="5" t="inlineStr">
        <is>
          <t>Shahrukh Ansari</t>
        </is>
      </c>
      <c r="C12" s="5" t="inlineStr">
        <is>
          <t>M09</t>
        </is>
      </c>
      <c r="D12" s="9" t="n">
        <v>46266</v>
      </c>
      <c r="E12" s="10" t="n">
        <v>0</v>
      </c>
      <c r="F12" s="11">
        <f>_xlfn.XLOOKUP(C12,Setup!$A$7:$A$10,Setup!$D$7:$D$10,0)</f>
        <v/>
      </c>
      <c r="G12" s="12">
        <f>(YEAR(Setup!$B$3)-YEAR(D12))*12+MONTH(Setup!$B$3)-MONTH(D12)+1</f>
        <v/>
      </c>
      <c r="H12" s="11">
        <f>ROUND(G12*F12*(1-E12),0)</f>
        <v/>
      </c>
      <c r="I12" s="11">
        <f>SUMIFS(Fees!$D$5:$D$500,Fees!$B$5:$B$500,A12)</f>
        <v/>
      </c>
      <c r="J12" s="11">
        <f>H12-I12</f>
        <v/>
      </c>
      <c r="K12" s="13">
        <f>AVERAGEIFS(Tests!$G$5:$G$500,Tests!$C$5:$C$500,A12)</f>
        <v/>
      </c>
      <c r="L12" s="12">
        <f>RANK(K12,$K$5:$K$16)</f>
        <v/>
      </c>
    </row>
    <row r="13">
      <c r="A13" s="5" t="inlineStr">
        <is>
          <t>T09</t>
        </is>
      </c>
      <c r="B13" s="5" t="inlineStr">
        <is>
          <t>Raja Kulkarni</t>
        </is>
      </c>
      <c r="C13" s="5" t="inlineStr">
        <is>
          <t>M10</t>
        </is>
      </c>
      <c r="D13" s="9" t="n">
        <v>46204</v>
      </c>
      <c r="E13" s="10" t="n">
        <v>0.1</v>
      </c>
      <c r="F13" s="11">
        <f>_xlfn.XLOOKUP(C13,Setup!$A$7:$A$10,Setup!$D$7:$D$10,0)</f>
        <v/>
      </c>
      <c r="G13" s="12">
        <f>(YEAR(Setup!$B$3)-YEAR(D13))*12+MONTH(Setup!$B$3)-MONTH(D13)+1</f>
        <v/>
      </c>
      <c r="H13" s="11">
        <f>ROUND(G13*F13*(1-E13),0)</f>
        <v/>
      </c>
      <c r="I13" s="11">
        <f>SUMIFS(Fees!$D$5:$D$500,Fees!$B$5:$B$500,A13)</f>
        <v/>
      </c>
      <c r="J13" s="11">
        <f>H13-I13</f>
        <v/>
      </c>
      <c r="K13" s="13">
        <f>AVERAGEIFS(Tests!$G$5:$G$500,Tests!$C$5:$C$500,A13)</f>
        <v/>
      </c>
      <c r="L13" s="12">
        <f>RANK(K13,$K$5:$K$16)</f>
        <v/>
      </c>
    </row>
    <row r="14">
      <c r="A14" s="5" t="inlineStr">
        <is>
          <t>T10</t>
        </is>
      </c>
      <c r="B14" s="5" t="inlineStr">
        <is>
          <t>Rani Deshmukh</t>
        </is>
      </c>
      <c r="C14" s="5" t="inlineStr">
        <is>
          <t>S10</t>
        </is>
      </c>
      <c r="D14" s="9" t="n">
        <v>46174</v>
      </c>
      <c r="E14" s="10" t="n">
        <v>0</v>
      </c>
      <c r="F14" s="11">
        <f>_xlfn.XLOOKUP(C14,Setup!$A$7:$A$10,Setup!$D$7:$D$10,0)</f>
        <v/>
      </c>
      <c r="G14" s="12">
        <f>(YEAR(Setup!$B$3)-YEAR(D14))*12+MONTH(Setup!$B$3)-MONTH(D14)+1</f>
        <v/>
      </c>
      <c r="H14" s="11">
        <f>ROUND(G14*F14*(1-E14),0)</f>
        <v/>
      </c>
      <c r="I14" s="11">
        <f>SUMIFS(Fees!$D$5:$D$500,Fees!$B$5:$B$500,A14)</f>
        <v/>
      </c>
      <c r="J14" s="11">
        <f>H14-I14</f>
        <v/>
      </c>
      <c r="K14" s="13">
        <f>AVERAGEIFS(Tests!$G$5:$G$500,Tests!$C$5:$C$500,A14)</f>
        <v/>
      </c>
      <c r="L14" s="12">
        <f>RANK(K14,$K$5:$K$16)</f>
        <v/>
      </c>
    </row>
    <row r="15">
      <c r="A15" s="5" t="inlineStr">
        <is>
          <t>T11</t>
        </is>
      </c>
      <c r="B15" s="5" t="inlineStr">
        <is>
          <t>Ravina More</t>
        </is>
      </c>
      <c r="C15" s="5" t="inlineStr">
        <is>
          <t>E09</t>
        </is>
      </c>
      <c r="D15" s="9" t="n">
        <v>46204</v>
      </c>
      <c r="E15" s="10" t="n">
        <v>0</v>
      </c>
      <c r="F15" s="11">
        <f>_xlfn.XLOOKUP(C15,Setup!$A$7:$A$10,Setup!$D$7:$D$10,0)</f>
        <v/>
      </c>
      <c r="G15" s="12">
        <f>(YEAR(Setup!$B$3)-YEAR(D15))*12+MONTH(Setup!$B$3)-MONTH(D15)+1</f>
        <v/>
      </c>
      <c r="H15" s="11">
        <f>ROUND(G15*F15*(1-E15),0)</f>
        <v/>
      </c>
      <c r="I15" s="11">
        <f>SUMIFS(Fees!$D$5:$D$500,Fees!$B$5:$B$500,A15)</f>
        <v/>
      </c>
      <c r="J15" s="11">
        <f>H15-I15</f>
        <v/>
      </c>
      <c r="K15" s="13">
        <f>AVERAGEIFS(Tests!$G$5:$G$500,Tests!$C$5:$C$500,A15)</f>
        <v/>
      </c>
      <c r="L15" s="12">
        <f>RANK(K15,$K$5:$K$16)</f>
        <v/>
      </c>
    </row>
    <row r="16">
      <c r="A16" s="5" t="inlineStr">
        <is>
          <t>T12</t>
        </is>
      </c>
      <c r="B16" s="5" t="inlineStr">
        <is>
          <t>Amir Khan</t>
        </is>
      </c>
      <c r="C16" s="5" t="inlineStr">
        <is>
          <t>M09</t>
        </is>
      </c>
      <c r="D16" s="9" t="n">
        <v>46174</v>
      </c>
      <c r="E16" s="10" t="n">
        <v>0</v>
      </c>
      <c r="F16" s="11">
        <f>_xlfn.XLOOKUP(C16,Setup!$A$7:$A$10,Setup!$D$7:$D$10,0)</f>
        <v/>
      </c>
      <c r="G16" s="12">
        <f>(YEAR(Setup!$B$3)-YEAR(D16))*12+MONTH(Setup!$B$3)-MONTH(D16)+1</f>
        <v/>
      </c>
      <c r="H16" s="11">
        <f>ROUND(G16*F16*(1-E16),0)</f>
        <v/>
      </c>
      <c r="I16" s="11">
        <f>SUMIFS(Fees!$D$5:$D$500,Fees!$B$5:$B$500,A16)</f>
        <v/>
      </c>
      <c r="J16" s="11">
        <f>H16-I16</f>
        <v/>
      </c>
      <c r="K16" s="13">
        <f>AVERAGEIFS(Tests!$G$5:$G$500,Tests!$C$5:$C$500,A16)</f>
        <v/>
      </c>
      <c r="L16" s="12">
        <f>RANK(K16,$K$5:$K$16)</f>
        <v/>
      </c>
    </row>
  </sheetData>
  <conditionalFormatting sqref="J5:J200">
    <cfRule type="cellIs" priority="1" operator="greaterThan" dxfId="0">
      <formula>0</formula>
    </cfRule>
  </conditionalFormatting>
  <conditionalFormatting sqref="K5:K200">
    <cfRule type="cellIs" priority="2" operator="lessThan" dxfId="1">
      <formula>0.6</formula>
    </cfRule>
  </conditionalFormatting>
  <dataValidations count="1">
    <dataValidation sqref="C5:C200" showDropDown="0" showInputMessage="0" showErrorMessage="1" allowBlank="1" errorTitle="Not in the list" error="Pick a value from the list" type="list">
      <formula1>=Setup!$A$7:$A$10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6" customWidth="1" min="3" max="3"/>
    <col width="11" customWidth="1" min="4" max="4"/>
    <col width="13" customWidth="1" min="5" max="5"/>
    <col width="8" customWidth="1" min="6" max="6"/>
  </cols>
  <sheetData>
    <row r="1">
      <c r="A1" s="1" t="inlineStr">
        <is>
          <t>Fee payments (one row per payment)</t>
        </is>
      </c>
    </row>
    <row r="2">
      <c r="A2" s="2" t="inlineStr">
        <is>
          <t>A payment can cover several months; type the months it covers for your own reference.</t>
        </is>
      </c>
    </row>
    <row r="4">
      <c r="A4" s="6" t="inlineStr">
        <is>
          <t>Date</t>
        </is>
      </c>
      <c r="B4" s="6" t="inlineStr">
        <is>
          <t>Learner ID</t>
        </is>
      </c>
      <c r="C4" s="6" t="inlineStr">
        <is>
          <t>Name</t>
        </is>
      </c>
      <c r="D4" s="6" t="inlineStr">
        <is>
          <t>Amount (₹)</t>
        </is>
      </c>
      <c r="E4" s="6" t="inlineStr">
        <is>
          <t>Months covered</t>
        </is>
      </c>
      <c r="F4" s="6" t="inlineStr">
        <is>
          <t>Mode</t>
        </is>
      </c>
    </row>
    <row r="5">
      <c r="A5" s="4" t="n">
        <v>46178</v>
      </c>
      <c r="B5" s="5" t="inlineStr">
        <is>
          <t>T01</t>
        </is>
      </c>
      <c r="C5" s="12">
        <f>_xlfn.XLOOKUP(B5,Learners!$A$5:$A$200,Learners!$B$5:$B$200,"Check ID")</f>
        <v/>
      </c>
      <c r="D5" s="8" t="n">
        <v>3600</v>
      </c>
      <c r="E5" s="5" t="n">
        <v>2</v>
      </c>
      <c r="F5" s="5" t="inlineStr">
        <is>
          <t>UPI</t>
        </is>
      </c>
    </row>
    <row r="6">
      <c r="A6" s="4" t="n">
        <v>46178</v>
      </c>
      <c r="B6" s="5" t="inlineStr">
        <is>
          <t>T02</t>
        </is>
      </c>
      <c r="C6" s="12">
        <f>_xlfn.XLOOKUP(B6,Learners!$A$5:$A$200,Learners!$B$5:$B$200,"Check ID")</f>
        <v/>
      </c>
      <c r="D6" s="8" t="n">
        <v>3600</v>
      </c>
      <c r="E6" s="5" t="n">
        <v>2</v>
      </c>
      <c r="F6" s="5" t="inlineStr">
        <is>
          <t>UPI</t>
        </is>
      </c>
    </row>
    <row r="7">
      <c r="A7" s="4" t="n">
        <v>46178</v>
      </c>
      <c r="B7" s="5" t="inlineStr">
        <is>
          <t>T03</t>
        </is>
      </c>
      <c r="C7" s="12">
        <f>_xlfn.XLOOKUP(B7,Learners!$A$5:$A$200,Learners!$B$5:$B$200,"Check ID")</f>
        <v/>
      </c>
      <c r="D7" s="8" t="n">
        <v>3240</v>
      </c>
      <c r="E7" s="5" t="n">
        <v>2</v>
      </c>
      <c r="F7" s="5" t="inlineStr">
        <is>
          <t>UPI</t>
        </is>
      </c>
    </row>
    <row r="8">
      <c r="A8" s="4" t="n">
        <v>46178</v>
      </c>
      <c r="B8" s="5" t="inlineStr">
        <is>
          <t>T05</t>
        </is>
      </c>
      <c r="C8" s="12">
        <f>_xlfn.XLOOKUP(B8,Learners!$A$5:$A$200,Learners!$B$5:$B$200,"Check ID")</f>
        <v/>
      </c>
      <c r="D8" s="8" t="n">
        <v>2400</v>
      </c>
      <c r="E8" s="5" t="n">
        <v>2</v>
      </c>
      <c r="F8" s="5" t="inlineStr">
        <is>
          <t>Cash</t>
        </is>
      </c>
    </row>
    <row r="9">
      <c r="A9" s="4" t="n">
        <v>46178</v>
      </c>
      <c r="B9" s="5" t="inlineStr">
        <is>
          <t>T07</t>
        </is>
      </c>
      <c r="C9" s="12">
        <f>_xlfn.XLOOKUP(B9,Learners!$A$5:$A$200,Learners!$B$5:$B$200,"Check ID")</f>
        <v/>
      </c>
      <c r="D9" s="8" t="n">
        <v>3000</v>
      </c>
      <c r="E9" s="5" t="n">
        <v>2</v>
      </c>
      <c r="F9" s="5" t="inlineStr">
        <is>
          <t>UPI</t>
        </is>
      </c>
    </row>
    <row r="10">
      <c r="A10" s="4" t="n">
        <v>46178</v>
      </c>
      <c r="B10" s="5" t="inlineStr">
        <is>
          <t>T10</t>
        </is>
      </c>
      <c r="C10" s="12">
        <f>_xlfn.XLOOKUP(B10,Learners!$A$5:$A$200,Learners!$B$5:$B$200,"Check ID")</f>
        <v/>
      </c>
      <c r="D10" s="8" t="n">
        <v>3600</v>
      </c>
      <c r="E10" s="5" t="n">
        <v>2</v>
      </c>
      <c r="F10" s="5" t="inlineStr">
        <is>
          <t>UPI</t>
        </is>
      </c>
    </row>
    <row r="11">
      <c r="A11" s="4" t="n">
        <v>46178</v>
      </c>
      <c r="B11" s="5" t="inlineStr">
        <is>
          <t>T12</t>
        </is>
      </c>
      <c r="C11" s="12">
        <f>_xlfn.XLOOKUP(B11,Learners!$A$5:$A$200,Learners!$B$5:$B$200,"Check ID")</f>
        <v/>
      </c>
      <c r="D11" s="8" t="n">
        <v>3000</v>
      </c>
      <c r="E11" s="5" t="n">
        <v>2</v>
      </c>
      <c r="F11" s="5" t="inlineStr">
        <is>
          <t>UPI</t>
        </is>
      </c>
    </row>
    <row r="12">
      <c r="A12" s="4" t="n">
        <v>46208</v>
      </c>
      <c r="B12" s="5" t="inlineStr">
        <is>
          <t>T04</t>
        </is>
      </c>
      <c r="C12" s="12">
        <f>_xlfn.XLOOKUP(B12,Learners!$A$5:$A$200,Learners!$B$5:$B$200,"Check ID")</f>
        <v/>
      </c>
      <c r="D12" s="8" t="n">
        <v>3600</v>
      </c>
      <c r="E12" s="5" t="n">
        <v>2</v>
      </c>
      <c r="F12" s="5" t="inlineStr">
        <is>
          <t>UPI</t>
        </is>
      </c>
    </row>
    <row r="13">
      <c r="A13" s="4" t="n">
        <v>46208</v>
      </c>
      <c r="B13" s="5" t="inlineStr">
        <is>
          <t>T09</t>
        </is>
      </c>
      <c r="C13" s="12">
        <f>_xlfn.XLOOKUP(B13,Learners!$A$5:$A$200,Learners!$B$5:$B$200,"Check ID")</f>
        <v/>
      </c>
      <c r="D13" s="8" t="n">
        <v>3240</v>
      </c>
      <c r="E13" s="5" t="n">
        <v>2</v>
      </c>
      <c r="F13" s="5" t="inlineStr">
        <is>
          <t>UPI</t>
        </is>
      </c>
    </row>
    <row r="14">
      <c r="A14" s="4" t="n">
        <v>46208</v>
      </c>
      <c r="B14" s="5" t="inlineStr">
        <is>
          <t>T11</t>
        </is>
      </c>
      <c r="C14" s="12">
        <f>_xlfn.XLOOKUP(B14,Learners!$A$5:$A$200,Learners!$B$5:$B$200,"Check ID")</f>
        <v/>
      </c>
      <c r="D14" s="8" t="n">
        <v>2400</v>
      </c>
      <c r="E14" s="5" t="n">
        <v>2</v>
      </c>
      <c r="F14" s="5" t="inlineStr">
        <is>
          <t>Cash</t>
        </is>
      </c>
    </row>
    <row r="15">
      <c r="A15" s="4" t="n">
        <v>46239</v>
      </c>
      <c r="B15" s="5" t="inlineStr">
        <is>
          <t>T01</t>
        </is>
      </c>
      <c r="C15" s="12">
        <f>_xlfn.XLOOKUP(B15,Learners!$A$5:$A$200,Learners!$B$5:$B$200,"Check ID")</f>
        <v/>
      </c>
      <c r="D15" s="8" t="n">
        <v>3600</v>
      </c>
      <c r="E15" s="5" t="n">
        <v>2</v>
      </c>
      <c r="F15" s="5" t="inlineStr">
        <is>
          <t>Cash</t>
        </is>
      </c>
    </row>
    <row r="16">
      <c r="A16" s="4" t="n">
        <v>46239</v>
      </c>
      <c r="B16" s="5" t="inlineStr">
        <is>
          <t>T02</t>
        </is>
      </c>
      <c r="C16" s="12">
        <f>_xlfn.XLOOKUP(B16,Learners!$A$5:$A$200,Learners!$B$5:$B$200,"Check ID")</f>
        <v/>
      </c>
      <c r="D16" s="8" t="n">
        <v>3600</v>
      </c>
      <c r="E16" s="5" t="n">
        <v>2</v>
      </c>
      <c r="F16" s="5" t="inlineStr">
        <is>
          <t>Cash</t>
        </is>
      </c>
    </row>
    <row r="17">
      <c r="A17" s="4" t="n">
        <v>46239</v>
      </c>
      <c r="B17" s="5" t="inlineStr">
        <is>
          <t>T03</t>
        </is>
      </c>
      <c r="C17" s="12">
        <f>_xlfn.XLOOKUP(B17,Learners!$A$5:$A$200,Learners!$B$5:$B$200,"Check ID")</f>
        <v/>
      </c>
      <c r="D17" s="8" t="n">
        <v>3240</v>
      </c>
      <c r="E17" s="5" t="n">
        <v>2</v>
      </c>
      <c r="F17" s="5" t="inlineStr">
        <is>
          <t>UPI</t>
        </is>
      </c>
    </row>
    <row r="18">
      <c r="A18" s="4" t="n">
        <v>46239</v>
      </c>
      <c r="B18" s="5" t="inlineStr">
        <is>
          <t>T05</t>
        </is>
      </c>
      <c r="C18" s="12">
        <f>_xlfn.XLOOKUP(B18,Learners!$A$5:$A$200,Learners!$B$5:$B$200,"Check ID")</f>
        <v/>
      </c>
      <c r="D18" s="8" t="n">
        <v>2400</v>
      </c>
      <c r="E18" s="5" t="n">
        <v>2</v>
      </c>
      <c r="F18" s="5" t="inlineStr">
        <is>
          <t>UPI</t>
        </is>
      </c>
    </row>
    <row r="19">
      <c r="A19" s="4" t="n">
        <v>46239</v>
      </c>
      <c r="B19" s="5" t="inlineStr">
        <is>
          <t>T06</t>
        </is>
      </c>
      <c r="C19" s="12">
        <f>_xlfn.XLOOKUP(B19,Learners!$A$5:$A$200,Learners!$B$5:$B$200,"Check ID")</f>
        <v/>
      </c>
      <c r="D19" s="8" t="n">
        <v>2400</v>
      </c>
      <c r="E19" s="5" t="n">
        <v>2</v>
      </c>
      <c r="F19" s="5" t="inlineStr">
        <is>
          <t>Cash</t>
        </is>
      </c>
    </row>
    <row r="20">
      <c r="A20" s="4" t="n">
        <v>46239</v>
      </c>
      <c r="B20" s="5" t="inlineStr">
        <is>
          <t>T07</t>
        </is>
      </c>
      <c r="C20" s="12">
        <f>_xlfn.XLOOKUP(B20,Learners!$A$5:$A$200,Learners!$B$5:$B$200,"Check ID")</f>
        <v/>
      </c>
      <c r="D20" s="8" t="n">
        <v>3000</v>
      </c>
      <c r="E20" s="5" t="n">
        <v>2</v>
      </c>
      <c r="F20" s="5" t="inlineStr">
        <is>
          <t>UPI</t>
        </is>
      </c>
    </row>
    <row r="21">
      <c r="A21" s="4" t="n">
        <v>46239</v>
      </c>
      <c r="B21" s="5" t="inlineStr">
        <is>
          <t>T10</t>
        </is>
      </c>
      <c r="C21" s="12">
        <f>_xlfn.XLOOKUP(B21,Learners!$A$5:$A$200,Learners!$B$5:$B$200,"Check ID")</f>
        <v/>
      </c>
      <c r="D21" s="8" t="n">
        <v>1800</v>
      </c>
      <c r="E21" s="5" t="n">
        <v>1</v>
      </c>
      <c r="F21" s="5" t="inlineStr">
        <is>
          <t>UPI</t>
        </is>
      </c>
    </row>
    <row r="22">
      <c r="A22" s="4" t="n">
        <v>46239</v>
      </c>
      <c r="B22" s="5" t="inlineStr">
        <is>
          <t>T12</t>
        </is>
      </c>
      <c r="C22" s="12">
        <f>_xlfn.XLOOKUP(B22,Learners!$A$5:$A$200,Learners!$B$5:$B$200,"Check ID")</f>
        <v/>
      </c>
      <c r="D22" s="8" t="n">
        <v>3000</v>
      </c>
      <c r="E22" s="5" t="n">
        <v>2</v>
      </c>
      <c r="F22" s="5" t="inlineStr">
        <is>
          <t>Cash</t>
        </is>
      </c>
    </row>
    <row r="23">
      <c r="A23" s="4" t="n">
        <v>46270</v>
      </c>
      <c r="B23" s="5" t="inlineStr">
        <is>
          <t>T04</t>
        </is>
      </c>
      <c r="C23" s="12">
        <f>_xlfn.XLOOKUP(B23,Learners!$A$5:$A$200,Learners!$B$5:$B$200,"Check ID")</f>
        <v/>
      </c>
      <c r="D23" s="8" t="n">
        <v>3600</v>
      </c>
      <c r="E23" s="5" t="n">
        <v>2</v>
      </c>
      <c r="F23" s="5" t="inlineStr">
        <is>
          <t>UPI</t>
        </is>
      </c>
    </row>
    <row r="24">
      <c r="A24" s="4" t="n">
        <v>46270</v>
      </c>
      <c r="B24" s="5" t="inlineStr">
        <is>
          <t>T08</t>
        </is>
      </c>
      <c r="C24" s="12">
        <f>_xlfn.XLOOKUP(B24,Learners!$A$5:$A$200,Learners!$B$5:$B$200,"Check ID")</f>
        <v/>
      </c>
      <c r="D24" s="8" t="n">
        <v>3000</v>
      </c>
      <c r="E24" s="5" t="n">
        <v>2</v>
      </c>
      <c r="F24" s="5" t="inlineStr">
        <is>
          <t>UPI</t>
        </is>
      </c>
    </row>
    <row r="25">
      <c r="A25" s="4" t="n">
        <v>46270</v>
      </c>
      <c r="B25" s="5" t="inlineStr">
        <is>
          <t>T09</t>
        </is>
      </c>
      <c r="C25" s="12">
        <f>_xlfn.XLOOKUP(B25,Learners!$A$5:$A$200,Learners!$B$5:$B$200,"Check ID")</f>
        <v/>
      </c>
      <c r="D25" s="8" t="n">
        <v>3240</v>
      </c>
      <c r="E25" s="5" t="n">
        <v>2</v>
      </c>
      <c r="F25" s="5" t="inlineStr">
        <is>
          <t>Cash</t>
        </is>
      </c>
    </row>
    <row r="26">
      <c r="A26" s="4" t="n">
        <v>46270</v>
      </c>
      <c r="B26" s="5" t="inlineStr">
        <is>
          <t>T11</t>
        </is>
      </c>
      <c r="C26" s="12">
        <f>_xlfn.XLOOKUP(B26,Learners!$A$5:$A$200,Learners!$B$5:$B$200,"Check ID")</f>
        <v/>
      </c>
      <c r="D26" s="8" t="n">
        <v>2400</v>
      </c>
      <c r="E26" s="5" t="n">
        <v>2</v>
      </c>
      <c r="F26" s="5" t="inlineStr">
        <is>
          <t>UPI</t>
        </is>
      </c>
    </row>
    <row r="27">
      <c r="A27" s="4" t="n">
        <v>46300</v>
      </c>
      <c r="B27" s="5" t="inlineStr">
        <is>
          <t>T01</t>
        </is>
      </c>
      <c r="C27" s="12">
        <f>_xlfn.XLOOKUP(B27,Learners!$A$5:$A$200,Learners!$B$5:$B$200,"Check ID")</f>
        <v/>
      </c>
      <c r="D27" s="8" t="n">
        <v>1800</v>
      </c>
      <c r="E27" s="5" t="n">
        <v>1</v>
      </c>
      <c r="F27" s="5" t="inlineStr">
        <is>
          <t>UPI</t>
        </is>
      </c>
    </row>
    <row r="28">
      <c r="A28" s="4" t="n">
        <v>46300</v>
      </c>
      <c r="B28" s="5" t="inlineStr">
        <is>
          <t>T03</t>
        </is>
      </c>
      <c r="C28" s="12">
        <f>_xlfn.XLOOKUP(B28,Learners!$A$5:$A$200,Learners!$B$5:$B$200,"Check ID")</f>
        <v/>
      </c>
      <c r="D28" s="8" t="n">
        <v>1620</v>
      </c>
      <c r="E28" s="5" t="n">
        <v>1</v>
      </c>
      <c r="F28" s="5" t="inlineStr">
        <is>
          <t>Cash</t>
        </is>
      </c>
    </row>
    <row r="29">
      <c r="A29" s="4" t="n">
        <v>46300</v>
      </c>
      <c r="B29" s="5" t="inlineStr">
        <is>
          <t>T05</t>
        </is>
      </c>
      <c r="C29" s="12">
        <f>_xlfn.XLOOKUP(B29,Learners!$A$5:$A$200,Learners!$B$5:$B$200,"Check ID")</f>
        <v/>
      </c>
      <c r="D29" s="8" t="n">
        <v>1200</v>
      </c>
      <c r="E29" s="5" t="n">
        <v>1</v>
      </c>
      <c r="F29" s="5" t="inlineStr">
        <is>
          <t>UPI</t>
        </is>
      </c>
    </row>
    <row r="30">
      <c r="A30" s="4" t="n">
        <v>46300</v>
      </c>
      <c r="B30" s="5" t="inlineStr">
        <is>
          <t>T07</t>
        </is>
      </c>
      <c r="C30" s="12">
        <f>_xlfn.XLOOKUP(B30,Learners!$A$5:$A$200,Learners!$B$5:$B$200,"Check ID")</f>
        <v/>
      </c>
      <c r="D30" s="8" t="n">
        <v>1500</v>
      </c>
      <c r="E30" s="5" t="n">
        <v>1</v>
      </c>
      <c r="F30" s="5" t="inlineStr">
        <is>
          <t>Cash</t>
        </is>
      </c>
    </row>
  </sheetData>
  <dataValidations count="2">
    <dataValidation sqref="B5:B500" showDropDown="0" showInputMessage="0" showErrorMessage="1" allowBlank="1" errorTitle="Not in the list" error="Pick a value from the list" type="list">
      <formula1>=Learners!$A$5:$A$200</formula1>
    </dataValidation>
    <dataValidation sqref="F5:F500" showDropDown="0" showInputMessage="0" showErrorMessage="1" allowBlank="1" errorTitle="Not in the list" error="Pick a value from the list" type="list">
      <formula1>=Setup!$F$7:$F$8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3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0" customWidth="1" min="3" max="3"/>
    <col width="7" customWidth="1" min="4" max="4"/>
    <col width="7" customWidth="1" min="5" max="5"/>
    <col width="6" customWidth="1" min="6" max="6"/>
    <col width="8" customWidth="1" min="7" max="7"/>
    <col width="8" customWidth="1" min="8" max="8"/>
  </cols>
  <sheetData>
    <row r="1">
      <c r="A1" s="1" t="inlineStr">
        <is>
          <t>Test marks (one row per learner per test)</t>
        </is>
      </c>
    </row>
    <row r="2">
      <c r="A2" s="2" t="inlineStr">
        <is>
          <t>Percent = marks ÷ maximum. The key column numbers each learner's tests for the progress card.</t>
        </is>
      </c>
    </row>
    <row r="4">
      <c r="A4" s="6" t="inlineStr">
        <is>
          <t>Date</t>
        </is>
      </c>
      <c r="B4" s="6" t="inlineStr">
        <is>
          <t>Test</t>
        </is>
      </c>
      <c r="C4" s="6" t="inlineStr">
        <is>
          <t>Learner ID</t>
        </is>
      </c>
      <c r="D4" s="6" t="inlineStr">
        <is>
          <t>Group</t>
        </is>
      </c>
      <c r="E4" s="6" t="inlineStr">
        <is>
          <t>Marks</t>
        </is>
      </c>
      <c r="F4" s="6" t="inlineStr">
        <is>
          <t>Max</t>
        </is>
      </c>
      <c r="G4" s="6" t="inlineStr">
        <is>
          <t>%</t>
        </is>
      </c>
      <c r="H4" s="6" t="inlineStr">
        <is>
          <t>Key</t>
        </is>
      </c>
    </row>
    <row r="5">
      <c r="A5" s="4" t="n">
        <v>46248</v>
      </c>
      <c r="B5" s="5" t="inlineStr">
        <is>
          <t>Unit test 1</t>
        </is>
      </c>
      <c r="C5" s="5" t="inlineStr">
        <is>
          <t>T01</t>
        </is>
      </c>
      <c r="D5" s="12">
        <f>_xlfn.XLOOKUP(C5,Learners!$A$5:$A$200,Learners!$C$5:$C$200,"")</f>
        <v/>
      </c>
      <c r="E5" s="5" t="n">
        <v>22</v>
      </c>
      <c r="F5" s="5" t="n">
        <v>25</v>
      </c>
      <c r="G5" s="13">
        <f>E5/F5</f>
        <v/>
      </c>
      <c r="H5" s="12">
        <f>C5&amp;"-"&amp;COUNTIF($C$5:C5,C5)</f>
        <v/>
      </c>
    </row>
    <row r="6">
      <c r="A6" s="4" t="n">
        <v>46248</v>
      </c>
      <c r="B6" s="5" t="inlineStr">
        <is>
          <t>Unit test 1</t>
        </is>
      </c>
      <c r="C6" s="5" t="inlineStr">
        <is>
          <t>T02</t>
        </is>
      </c>
      <c r="D6" s="12">
        <f>_xlfn.XLOOKUP(C6,Learners!$A$5:$A$200,Learners!$C$5:$C$200,"")</f>
        <v/>
      </c>
      <c r="E6" s="5" t="n">
        <v>15</v>
      </c>
      <c r="F6" s="5" t="n">
        <v>25</v>
      </c>
      <c r="G6" s="13">
        <f>E6/F6</f>
        <v/>
      </c>
      <c r="H6" s="12">
        <f>C6&amp;"-"&amp;COUNTIF($C$5:C6,C6)</f>
        <v/>
      </c>
    </row>
    <row r="7">
      <c r="A7" s="4" t="n">
        <v>46248</v>
      </c>
      <c r="B7" s="5" t="inlineStr">
        <is>
          <t>Unit test 1</t>
        </is>
      </c>
      <c r="C7" s="5" t="inlineStr">
        <is>
          <t>T03</t>
        </is>
      </c>
      <c r="D7" s="12">
        <f>_xlfn.XLOOKUP(C7,Learners!$A$5:$A$200,Learners!$C$5:$C$200,"")</f>
        <v/>
      </c>
      <c r="E7" s="5" t="n">
        <v>20</v>
      </c>
      <c r="F7" s="5" t="n">
        <v>25</v>
      </c>
      <c r="G7" s="13">
        <f>E7/F7</f>
        <v/>
      </c>
      <c r="H7" s="12">
        <f>C7&amp;"-"&amp;COUNTIF($C$5:C7,C7)</f>
        <v/>
      </c>
    </row>
    <row r="8">
      <c r="A8" s="4" t="n">
        <v>46248</v>
      </c>
      <c r="B8" s="5" t="inlineStr">
        <is>
          <t>Unit test 1</t>
        </is>
      </c>
      <c r="C8" s="5" t="inlineStr">
        <is>
          <t>T04</t>
        </is>
      </c>
      <c r="D8" s="12">
        <f>_xlfn.XLOOKUP(C8,Learners!$A$5:$A$200,Learners!$C$5:$C$200,"")</f>
        <v/>
      </c>
      <c r="E8" s="5" t="n">
        <v>18</v>
      </c>
      <c r="F8" s="5" t="n">
        <v>25</v>
      </c>
      <c r="G8" s="13">
        <f>E8/F8</f>
        <v/>
      </c>
      <c r="H8" s="12">
        <f>C8&amp;"-"&amp;COUNTIF($C$5:C8,C8)</f>
        <v/>
      </c>
    </row>
    <row r="9">
      <c r="A9" s="4" t="n">
        <v>46248</v>
      </c>
      <c r="B9" s="5" t="inlineStr">
        <is>
          <t>Unit test 1</t>
        </is>
      </c>
      <c r="C9" s="5" t="inlineStr">
        <is>
          <t>T05</t>
        </is>
      </c>
      <c r="D9" s="12">
        <f>_xlfn.XLOOKUP(C9,Learners!$A$5:$A$200,Learners!$C$5:$C$200,"")</f>
        <v/>
      </c>
      <c r="E9" s="5" t="n">
        <v>21</v>
      </c>
      <c r="F9" s="5" t="n">
        <v>25</v>
      </c>
      <c r="G9" s="13">
        <f>E9/F9</f>
        <v/>
      </c>
      <c r="H9" s="12">
        <f>C9&amp;"-"&amp;COUNTIF($C$5:C9,C9)</f>
        <v/>
      </c>
    </row>
    <row r="10">
      <c r="A10" s="4" t="n">
        <v>46248</v>
      </c>
      <c r="B10" s="5" t="inlineStr">
        <is>
          <t>Unit test 1</t>
        </is>
      </c>
      <c r="C10" s="5" t="inlineStr">
        <is>
          <t>T07</t>
        </is>
      </c>
      <c r="D10" s="12">
        <f>_xlfn.XLOOKUP(C10,Learners!$A$5:$A$200,Learners!$C$5:$C$200,"")</f>
        <v/>
      </c>
      <c r="E10" s="5" t="n">
        <v>12</v>
      </c>
      <c r="F10" s="5" t="n">
        <v>25</v>
      </c>
      <c r="G10" s="13">
        <f>E10/F10</f>
        <v/>
      </c>
      <c r="H10" s="12">
        <f>C10&amp;"-"&amp;COUNTIF($C$5:C10,C10)</f>
        <v/>
      </c>
    </row>
    <row r="11">
      <c r="A11" s="4" t="n">
        <v>46248</v>
      </c>
      <c r="B11" s="5" t="inlineStr">
        <is>
          <t>Unit test 1</t>
        </is>
      </c>
      <c r="C11" s="5" t="inlineStr">
        <is>
          <t>T09</t>
        </is>
      </c>
      <c r="D11" s="12">
        <f>_xlfn.XLOOKUP(C11,Learners!$A$5:$A$200,Learners!$C$5:$C$200,"")</f>
        <v/>
      </c>
      <c r="E11" s="5" t="n">
        <v>19</v>
      </c>
      <c r="F11" s="5" t="n">
        <v>25</v>
      </c>
      <c r="G11" s="13">
        <f>E11/F11</f>
        <v/>
      </c>
      <c r="H11" s="12">
        <f>C11&amp;"-"&amp;COUNTIF($C$5:C11,C11)</f>
        <v/>
      </c>
    </row>
    <row r="12">
      <c r="A12" s="4" t="n">
        <v>46248</v>
      </c>
      <c r="B12" s="5" t="inlineStr">
        <is>
          <t>Unit test 1</t>
        </is>
      </c>
      <c r="C12" s="5" t="inlineStr">
        <is>
          <t>T10</t>
        </is>
      </c>
      <c r="D12" s="12">
        <f>_xlfn.XLOOKUP(C12,Learners!$A$5:$A$200,Learners!$C$5:$C$200,"")</f>
        <v/>
      </c>
      <c r="E12" s="5" t="n">
        <v>14</v>
      </c>
      <c r="F12" s="5" t="n">
        <v>25</v>
      </c>
      <c r="G12" s="13">
        <f>E12/F12</f>
        <v/>
      </c>
      <c r="H12" s="12">
        <f>C12&amp;"-"&amp;COUNTIF($C$5:C12,C12)</f>
        <v/>
      </c>
    </row>
    <row r="13">
      <c r="A13" s="4" t="n">
        <v>46248</v>
      </c>
      <c r="B13" s="5" t="inlineStr">
        <is>
          <t>Unit test 1</t>
        </is>
      </c>
      <c r="C13" s="5" t="inlineStr">
        <is>
          <t>T11</t>
        </is>
      </c>
      <c r="D13" s="12">
        <f>_xlfn.XLOOKUP(C13,Learners!$A$5:$A$200,Learners!$C$5:$C$200,"")</f>
        <v/>
      </c>
      <c r="E13" s="5" t="n">
        <v>23</v>
      </c>
      <c r="F13" s="5" t="n">
        <v>25</v>
      </c>
      <c r="G13" s="13">
        <f>E13/F13</f>
        <v/>
      </c>
      <c r="H13" s="12">
        <f>C13&amp;"-"&amp;COUNTIF($C$5:C13,C13)</f>
        <v/>
      </c>
    </row>
    <row r="14">
      <c r="A14" s="4" t="n">
        <v>46248</v>
      </c>
      <c r="B14" s="5" t="inlineStr">
        <is>
          <t>Unit test 1</t>
        </is>
      </c>
      <c r="C14" s="5" t="inlineStr">
        <is>
          <t>T12</t>
        </is>
      </c>
      <c r="D14" s="12">
        <f>_xlfn.XLOOKUP(C14,Learners!$A$5:$A$200,Learners!$C$5:$C$200,"")</f>
        <v/>
      </c>
      <c r="E14" s="5" t="n">
        <v>17</v>
      </c>
      <c r="F14" s="5" t="n">
        <v>25</v>
      </c>
      <c r="G14" s="13">
        <f>E14/F14</f>
        <v/>
      </c>
      <c r="H14" s="12">
        <f>C14&amp;"-"&amp;COUNTIF($C$5:C14,C14)</f>
        <v/>
      </c>
    </row>
    <row r="15">
      <c r="A15" s="4" t="n">
        <v>46283</v>
      </c>
      <c r="B15" s="5" t="inlineStr">
        <is>
          <t>Unit test 2</t>
        </is>
      </c>
      <c r="C15" s="5" t="inlineStr">
        <is>
          <t>T01</t>
        </is>
      </c>
      <c r="D15" s="12">
        <f>_xlfn.XLOOKUP(C15,Learners!$A$5:$A$200,Learners!$C$5:$C$200,"")</f>
        <v/>
      </c>
      <c r="E15" s="5" t="n">
        <v>23</v>
      </c>
      <c r="F15" s="5" t="n">
        <v>25</v>
      </c>
      <c r="G15" s="13">
        <f>E15/F15</f>
        <v/>
      </c>
      <c r="H15" s="12">
        <f>C15&amp;"-"&amp;COUNTIF($C$5:C15,C15)</f>
        <v/>
      </c>
    </row>
    <row r="16">
      <c r="A16" s="4" t="n">
        <v>46283</v>
      </c>
      <c r="B16" s="5" t="inlineStr">
        <is>
          <t>Unit test 2</t>
        </is>
      </c>
      <c r="C16" s="5" t="inlineStr">
        <is>
          <t>T02</t>
        </is>
      </c>
      <c r="D16" s="12">
        <f>_xlfn.XLOOKUP(C16,Learners!$A$5:$A$200,Learners!$C$5:$C$200,"")</f>
        <v/>
      </c>
      <c r="E16" s="5" t="n">
        <v>17</v>
      </c>
      <c r="F16" s="5" t="n">
        <v>25</v>
      </c>
      <c r="G16" s="13">
        <f>E16/F16</f>
        <v/>
      </c>
      <c r="H16" s="12">
        <f>C16&amp;"-"&amp;COUNTIF($C$5:C16,C16)</f>
        <v/>
      </c>
    </row>
    <row r="17">
      <c r="A17" s="4" t="n">
        <v>46283</v>
      </c>
      <c r="B17" s="5" t="inlineStr">
        <is>
          <t>Unit test 2</t>
        </is>
      </c>
      <c r="C17" s="5" t="inlineStr">
        <is>
          <t>T03</t>
        </is>
      </c>
      <c r="D17" s="12">
        <f>_xlfn.XLOOKUP(C17,Learners!$A$5:$A$200,Learners!$C$5:$C$200,"")</f>
        <v/>
      </c>
      <c r="E17" s="5" t="n">
        <v>21</v>
      </c>
      <c r="F17" s="5" t="n">
        <v>25</v>
      </c>
      <c r="G17" s="13">
        <f>E17/F17</f>
        <v/>
      </c>
      <c r="H17" s="12">
        <f>C17&amp;"-"&amp;COUNTIF($C$5:C17,C17)</f>
        <v/>
      </c>
    </row>
    <row r="18">
      <c r="A18" s="4" t="n">
        <v>46283</v>
      </c>
      <c r="B18" s="5" t="inlineStr">
        <is>
          <t>Unit test 2</t>
        </is>
      </c>
      <c r="C18" s="5" t="inlineStr">
        <is>
          <t>T04</t>
        </is>
      </c>
      <c r="D18" s="12">
        <f>_xlfn.XLOOKUP(C18,Learners!$A$5:$A$200,Learners!$C$5:$C$200,"")</f>
        <v/>
      </c>
      <c r="E18" s="5" t="n">
        <v>16</v>
      </c>
      <c r="F18" s="5" t="n">
        <v>25</v>
      </c>
      <c r="G18" s="13">
        <f>E18/F18</f>
        <v/>
      </c>
      <c r="H18" s="12">
        <f>C18&amp;"-"&amp;COUNTIF($C$5:C18,C18)</f>
        <v/>
      </c>
    </row>
    <row r="19">
      <c r="A19" s="4" t="n">
        <v>46283</v>
      </c>
      <c r="B19" s="5" t="inlineStr">
        <is>
          <t>Unit test 2</t>
        </is>
      </c>
      <c r="C19" s="5" t="inlineStr">
        <is>
          <t>T05</t>
        </is>
      </c>
      <c r="D19" s="12">
        <f>_xlfn.XLOOKUP(C19,Learners!$A$5:$A$200,Learners!$C$5:$C$200,"")</f>
        <v/>
      </c>
      <c r="E19" s="5" t="n">
        <v>22</v>
      </c>
      <c r="F19" s="5" t="n">
        <v>25</v>
      </c>
      <c r="G19" s="13">
        <f>E19/F19</f>
        <v/>
      </c>
      <c r="H19" s="12">
        <f>C19&amp;"-"&amp;COUNTIF($C$5:C19,C19)</f>
        <v/>
      </c>
    </row>
    <row r="20">
      <c r="A20" s="4" t="n">
        <v>46283</v>
      </c>
      <c r="B20" s="5" t="inlineStr">
        <is>
          <t>Unit test 2</t>
        </is>
      </c>
      <c r="C20" s="5" t="inlineStr">
        <is>
          <t>T06</t>
        </is>
      </c>
      <c r="D20" s="12">
        <f>_xlfn.XLOOKUP(C20,Learners!$A$5:$A$200,Learners!$C$5:$C$200,"")</f>
        <v/>
      </c>
      <c r="E20" s="5" t="n">
        <v>14</v>
      </c>
      <c r="F20" s="5" t="n">
        <v>25</v>
      </c>
      <c r="G20" s="13">
        <f>E20/F20</f>
        <v/>
      </c>
      <c r="H20" s="12">
        <f>C20&amp;"-"&amp;COUNTIF($C$5:C20,C20)</f>
        <v/>
      </c>
    </row>
    <row r="21">
      <c r="A21" s="4" t="n">
        <v>46283</v>
      </c>
      <c r="B21" s="5" t="inlineStr">
        <is>
          <t>Unit test 2</t>
        </is>
      </c>
      <c r="C21" s="5" t="inlineStr">
        <is>
          <t>T07</t>
        </is>
      </c>
      <c r="D21" s="12">
        <f>_xlfn.XLOOKUP(C21,Learners!$A$5:$A$200,Learners!$C$5:$C$200,"")</f>
        <v/>
      </c>
      <c r="E21" s="5" t="n">
        <v>15</v>
      </c>
      <c r="F21" s="5" t="n">
        <v>25</v>
      </c>
      <c r="G21" s="13">
        <f>E21/F21</f>
        <v/>
      </c>
      <c r="H21" s="12">
        <f>C21&amp;"-"&amp;COUNTIF($C$5:C21,C21)</f>
        <v/>
      </c>
    </row>
    <row r="22">
      <c r="A22" s="4" t="n">
        <v>46283</v>
      </c>
      <c r="B22" s="5" t="inlineStr">
        <is>
          <t>Unit test 2</t>
        </is>
      </c>
      <c r="C22" s="5" t="inlineStr">
        <is>
          <t>T08</t>
        </is>
      </c>
      <c r="D22" s="12">
        <f>_xlfn.XLOOKUP(C22,Learners!$A$5:$A$200,Learners!$C$5:$C$200,"")</f>
        <v/>
      </c>
      <c r="E22" s="5" t="n">
        <v>19</v>
      </c>
      <c r="F22" s="5" t="n">
        <v>25</v>
      </c>
      <c r="G22" s="13">
        <f>E22/F22</f>
        <v/>
      </c>
      <c r="H22" s="12">
        <f>C22&amp;"-"&amp;COUNTIF($C$5:C22,C22)</f>
        <v/>
      </c>
    </row>
    <row r="23">
      <c r="A23" s="4" t="n">
        <v>46283</v>
      </c>
      <c r="B23" s="5" t="inlineStr">
        <is>
          <t>Unit test 2</t>
        </is>
      </c>
      <c r="C23" s="5" t="inlineStr">
        <is>
          <t>T09</t>
        </is>
      </c>
      <c r="D23" s="12">
        <f>_xlfn.XLOOKUP(C23,Learners!$A$5:$A$200,Learners!$C$5:$C$200,"")</f>
        <v/>
      </c>
      <c r="E23" s="5" t="n">
        <v>20</v>
      </c>
      <c r="F23" s="5" t="n">
        <v>25</v>
      </c>
      <c r="G23" s="13">
        <f>E23/F23</f>
        <v/>
      </c>
      <c r="H23" s="12">
        <f>C23&amp;"-"&amp;COUNTIF($C$5:C23,C23)</f>
        <v/>
      </c>
    </row>
    <row r="24">
      <c r="A24" s="4" t="n">
        <v>46283</v>
      </c>
      <c r="B24" s="5" t="inlineStr">
        <is>
          <t>Unit test 2</t>
        </is>
      </c>
      <c r="C24" s="5" t="inlineStr">
        <is>
          <t>T10</t>
        </is>
      </c>
      <c r="D24" s="12">
        <f>_xlfn.XLOOKUP(C24,Learners!$A$5:$A$200,Learners!$C$5:$C$200,"")</f>
        <v/>
      </c>
      <c r="E24" s="5" t="n">
        <v>13</v>
      </c>
      <c r="F24" s="5" t="n">
        <v>25</v>
      </c>
      <c r="G24" s="13">
        <f>E24/F24</f>
        <v/>
      </c>
      <c r="H24" s="12">
        <f>C24&amp;"-"&amp;COUNTIF($C$5:C24,C24)</f>
        <v/>
      </c>
    </row>
    <row r="25">
      <c r="A25" s="4" t="n">
        <v>46283</v>
      </c>
      <c r="B25" s="5" t="inlineStr">
        <is>
          <t>Unit test 2</t>
        </is>
      </c>
      <c r="C25" s="5" t="inlineStr">
        <is>
          <t>T11</t>
        </is>
      </c>
      <c r="D25" s="12">
        <f>_xlfn.XLOOKUP(C25,Learners!$A$5:$A$200,Learners!$C$5:$C$200,"")</f>
        <v/>
      </c>
      <c r="E25" s="5" t="n">
        <v>24</v>
      </c>
      <c r="F25" s="5" t="n">
        <v>25</v>
      </c>
      <c r="G25" s="13">
        <f>E25/F25</f>
        <v/>
      </c>
      <c r="H25" s="12">
        <f>C25&amp;"-"&amp;COUNTIF($C$5:C25,C25)</f>
        <v/>
      </c>
    </row>
    <row r="26">
      <c r="A26" s="4" t="n">
        <v>46283</v>
      </c>
      <c r="B26" s="5" t="inlineStr">
        <is>
          <t>Unit test 2</t>
        </is>
      </c>
      <c r="C26" s="5" t="inlineStr">
        <is>
          <t>T12</t>
        </is>
      </c>
      <c r="D26" s="12">
        <f>_xlfn.XLOOKUP(C26,Learners!$A$5:$A$200,Learners!$C$5:$C$200,"")</f>
        <v/>
      </c>
      <c r="E26" s="5" t="n">
        <v>18</v>
      </c>
      <c r="F26" s="5" t="n">
        <v>25</v>
      </c>
      <c r="G26" s="13">
        <f>E26/F26</f>
        <v/>
      </c>
      <c r="H26" s="12">
        <f>C26&amp;"-"&amp;COUNTIF($C$5:C26,C26)</f>
        <v/>
      </c>
    </row>
    <row r="27">
      <c r="A27" s="4" t="n">
        <v>46305</v>
      </c>
      <c r="B27" s="5" t="inlineStr">
        <is>
          <t>Prelim 1</t>
        </is>
      </c>
      <c r="C27" s="5" t="inlineStr">
        <is>
          <t>T01</t>
        </is>
      </c>
      <c r="D27" s="12">
        <f>_xlfn.XLOOKUP(C27,Learners!$A$5:$A$200,Learners!$C$5:$C$200,"")</f>
        <v/>
      </c>
      <c r="E27" s="5" t="n">
        <v>44</v>
      </c>
      <c r="F27" s="5" t="n">
        <v>50</v>
      </c>
      <c r="G27" s="13">
        <f>E27/F27</f>
        <v/>
      </c>
      <c r="H27" s="12">
        <f>C27&amp;"-"&amp;COUNTIF($C$5:C27,C27)</f>
        <v/>
      </c>
    </row>
    <row r="28">
      <c r="A28" s="4" t="n">
        <v>46305</v>
      </c>
      <c r="B28" s="5" t="inlineStr">
        <is>
          <t>Prelim 1</t>
        </is>
      </c>
      <c r="C28" s="5" t="inlineStr">
        <is>
          <t>T02</t>
        </is>
      </c>
      <c r="D28" s="12">
        <f>_xlfn.XLOOKUP(C28,Learners!$A$5:$A$200,Learners!$C$5:$C$200,"")</f>
        <v/>
      </c>
      <c r="E28" s="5" t="n">
        <v>31</v>
      </c>
      <c r="F28" s="5" t="n">
        <v>50</v>
      </c>
      <c r="G28" s="13">
        <f>E28/F28</f>
        <v/>
      </c>
      <c r="H28" s="12">
        <f>C28&amp;"-"&amp;COUNTIF($C$5:C28,C28)</f>
        <v/>
      </c>
    </row>
    <row r="29">
      <c r="A29" s="4" t="n">
        <v>46305</v>
      </c>
      <c r="B29" s="5" t="inlineStr">
        <is>
          <t>Prelim 1</t>
        </is>
      </c>
      <c r="C29" s="5" t="inlineStr">
        <is>
          <t>T03</t>
        </is>
      </c>
      <c r="D29" s="12">
        <f>_xlfn.XLOOKUP(C29,Learners!$A$5:$A$200,Learners!$C$5:$C$200,"")</f>
        <v/>
      </c>
      <c r="E29" s="5" t="n">
        <v>41</v>
      </c>
      <c r="F29" s="5" t="n">
        <v>50</v>
      </c>
      <c r="G29" s="13">
        <f>E29/F29</f>
        <v/>
      </c>
      <c r="H29" s="12">
        <f>C29&amp;"-"&amp;COUNTIF($C$5:C29,C29)</f>
        <v/>
      </c>
    </row>
    <row r="30">
      <c r="A30" s="4" t="n">
        <v>46305</v>
      </c>
      <c r="B30" s="5" t="inlineStr">
        <is>
          <t>Prelim 1</t>
        </is>
      </c>
      <c r="C30" s="5" t="inlineStr">
        <is>
          <t>T04</t>
        </is>
      </c>
      <c r="D30" s="12">
        <f>_xlfn.XLOOKUP(C30,Learners!$A$5:$A$200,Learners!$C$5:$C$200,"")</f>
        <v/>
      </c>
      <c r="E30" s="5" t="n">
        <v>35</v>
      </c>
      <c r="F30" s="5" t="n">
        <v>50</v>
      </c>
      <c r="G30" s="13">
        <f>E30/F30</f>
        <v/>
      </c>
      <c r="H30" s="12">
        <f>C30&amp;"-"&amp;COUNTIF($C$5:C30,C30)</f>
        <v/>
      </c>
    </row>
    <row r="31">
      <c r="A31" s="4" t="n">
        <v>46305</v>
      </c>
      <c r="B31" s="5" t="inlineStr">
        <is>
          <t>Prelim 1</t>
        </is>
      </c>
      <c r="C31" s="5" t="inlineStr">
        <is>
          <t>T05</t>
        </is>
      </c>
      <c r="D31" s="12">
        <f>_xlfn.XLOOKUP(C31,Learners!$A$5:$A$200,Learners!$C$5:$C$200,"")</f>
        <v/>
      </c>
      <c r="E31" s="5" t="n">
        <v>43</v>
      </c>
      <c r="F31" s="5" t="n">
        <v>50</v>
      </c>
      <c r="G31" s="13">
        <f>E31/F31</f>
        <v/>
      </c>
      <c r="H31" s="12">
        <f>C31&amp;"-"&amp;COUNTIF($C$5:C31,C31)</f>
        <v/>
      </c>
    </row>
    <row r="32">
      <c r="A32" s="4" t="n">
        <v>46305</v>
      </c>
      <c r="B32" s="5" t="inlineStr">
        <is>
          <t>Prelim 1</t>
        </is>
      </c>
      <c r="C32" s="5" t="inlineStr">
        <is>
          <t>T06</t>
        </is>
      </c>
      <c r="D32" s="12">
        <f>_xlfn.XLOOKUP(C32,Learners!$A$5:$A$200,Learners!$C$5:$C$200,"")</f>
        <v/>
      </c>
      <c r="E32" s="5" t="n">
        <v>30</v>
      </c>
      <c r="F32" s="5" t="n">
        <v>50</v>
      </c>
      <c r="G32" s="13">
        <f>E32/F32</f>
        <v/>
      </c>
      <c r="H32" s="12">
        <f>C32&amp;"-"&amp;COUNTIF($C$5:C32,C32)</f>
        <v/>
      </c>
    </row>
    <row r="33">
      <c r="A33" s="4" t="n">
        <v>46305</v>
      </c>
      <c r="B33" s="5" t="inlineStr">
        <is>
          <t>Prelim 1</t>
        </is>
      </c>
      <c r="C33" s="5" t="inlineStr">
        <is>
          <t>T07</t>
        </is>
      </c>
      <c r="D33" s="12">
        <f>_xlfn.XLOOKUP(C33,Learners!$A$5:$A$200,Learners!$C$5:$C$200,"")</f>
        <v/>
      </c>
      <c r="E33" s="5" t="n">
        <v>28</v>
      </c>
      <c r="F33" s="5" t="n">
        <v>50</v>
      </c>
      <c r="G33" s="13">
        <f>E33/F33</f>
        <v/>
      </c>
      <c r="H33" s="12">
        <f>C33&amp;"-"&amp;COUNTIF($C$5:C33,C33)</f>
        <v/>
      </c>
    </row>
    <row r="34">
      <c r="A34" s="4" t="n">
        <v>46305</v>
      </c>
      <c r="B34" s="5" t="inlineStr">
        <is>
          <t>Prelim 1</t>
        </is>
      </c>
      <c r="C34" s="5" t="inlineStr">
        <is>
          <t>T08</t>
        </is>
      </c>
      <c r="D34" s="12">
        <f>_xlfn.XLOOKUP(C34,Learners!$A$5:$A$200,Learners!$C$5:$C$200,"")</f>
        <v/>
      </c>
      <c r="E34" s="5" t="n">
        <v>38</v>
      </c>
      <c r="F34" s="5" t="n">
        <v>50</v>
      </c>
      <c r="G34" s="13">
        <f>E34/F34</f>
        <v/>
      </c>
      <c r="H34" s="12">
        <f>C34&amp;"-"&amp;COUNTIF($C$5:C34,C34)</f>
        <v/>
      </c>
    </row>
    <row r="35">
      <c r="A35" s="4" t="n">
        <v>46305</v>
      </c>
      <c r="B35" s="5" t="inlineStr">
        <is>
          <t>Prelim 1</t>
        </is>
      </c>
      <c r="C35" s="5" t="inlineStr">
        <is>
          <t>T09</t>
        </is>
      </c>
      <c r="D35" s="12">
        <f>_xlfn.XLOOKUP(C35,Learners!$A$5:$A$200,Learners!$C$5:$C$200,"")</f>
        <v/>
      </c>
      <c r="E35" s="5" t="n">
        <v>39</v>
      </c>
      <c r="F35" s="5" t="n">
        <v>50</v>
      </c>
      <c r="G35" s="13">
        <f>E35/F35</f>
        <v/>
      </c>
      <c r="H35" s="12">
        <f>C35&amp;"-"&amp;COUNTIF($C$5:C35,C35)</f>
        <v/>
      </c>
    </row>
    <row r="36">
      <c r="A36" s="4" t="n">
        <v>46305</v>
      </c>
      <c r="B36" s="5" t="inlineStr">
        <is>
          <t>Prelim 1</t>
        </is>
      </c>
      <c r="C36" s="5" t="inlineStr">
        <is>
          <t>T10</t>
        </is>
      </c>
      <c r="D36" s="12">
        <f>_xlfn.XLOOKUP(C36,Learners!$A$5:$A$200,Learners!$C$5:$C$200,"")</f>
        <v/>
      </c>
      <c r="E36" s="5" t="n">
        <v>26</v>
      </c>
      <c r="F36" s="5" t="n">
        <v>50</v>
      </c>
      <c r="G36" s="13">
        <f>E36/F36</f>
        <v/>
      </c>
      <c r="H36" s="12">
        <f>C36&amp;"-"&amp;COUNTIF($C$5:C36,C36)</f>
        <v/>
      </c>
    </row>
    <row r="37">
      <c r="A37" s="4" t="n">
        <v>46305</v>
      </c>
      <c r="B37" s="5" t="inlineStr">
        <is>
          <t>Prelim 1</t>
        </is>
      </c>
      <c r="C37" s="5" t="inlineStr">
        <is>
          <t>T11</t>
        </is>
      </c>
      <c r="D37" s="12">
        <f>_xlfn.XLOOKUP(C37,Learners!$A$5:$A$200,Learners!$C$5:$C$200,"")</f>
        <v/>
      </c>
      <c r="E37" s="5" t="n">
        <v>47</v>
      </c>
      <c r="F37" s="5" t="n">
        <v>50</v>
      </c>
      <c r="G37" s="13">
        <f>E37/F37</f>
        <v/>
      </c>
      <c r="H37" s="12">
        <f>C37&amp;"-"&amp;COUNTIF($C$5:C37,C37)</f>
        <v/>
      </c>
    </row>
    <row r="38">
      <c r="A38" s="4" t="n">
        <v>46305</v>
      </c>
      <c r="B38" s="5" t="inlineStr">
        <is>
          <t>Prelim 1</t>
        </is>
      </c>
      <c r="C38" s="5" t="inlineStr">
        <is>
          <t>T12</t>
        </is>
      </c>
      <c r="D38" s="12">
        <f>_xlfn.XLOOKUP(C38,Learners!$A$5:$A$200,Learners!$C$5:$C$200,"")</f>
        <v/>
      </c>
      <c r="E38" s="5" t="n">
        <v>37</v>
      </c>
      <c r="F38" s="5" t="n">
        <v>50</v>
      </c>
      <c r="G38" s="13">
        <f>E38/F38</f>
        <v/>
      </c>
      <c r="H38" s="12">
        <f>C38&amp;"-"&amp;COUNTIF($C$5:C38,C38)</f>
        <v/>
      </c>
    </row>
  </sheetData>
  <conditionalFormatting sqref="G5:G500">
    <cfRule type="colorScale" priority="1">
      <colorScale>
        <cfvo type="num" val="0.4"/>
        <cfvo type="num" val="0.7"/>
        <cfvo type="num" val="1"/>
        <color rgb="00F8696B"/>
        <color rgb="00FFEB84"/>
        <color rgb="0063BE7B"/>
      </colorScale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18" customWidth="1" min="1" max="1"/>
    <col width="22" customWidth="1" min="2" max="2"/>
    <col width="12" customWidth="1" min="3" max="3"/>
    <col width="30" customWidth="1" min="4" max="4"/>
    <col width="10" customWidth="1" min="5" max="5"/>
  </cols>
  <sheetData>
    <row r="1">
      <c r="A1" s="1" t="inlineStr">
        <is>
          <t>Printable progress card</t>
        </is>
      </c>
    </row>
    <row r="2">
      <c r="A2" s="2" t="inlineStr">
        <is>
          <t>Pick a learner ID in B4; up to 6 tests fill from the Tests sheet. Print A1:E20.</t>
        </is>
      </c>
    </row>
    <row r="4">
      <c r="A4" s="3" t="inlineStr">
        <is>
          <t>Learner ID</t>
        </is>
      </c>
      <c r="B4" s="5" t="inlineStr">
        <is>
          <t>T03</t>
        </is>
      </c>
      <c r="C4" s="3" t="inlineStr">
        <is>
          <t>Centre</t>
        </is>
      </c>
      <c r="D4" s="12">
        <f>Setup!B4</f>
        <v/>
      </c>
    </row>
    <row r="5">
      <c r="A5" s="3" t="inlineStr">
        <is>
          <t>Name</t>
        </is>
      </c>
      <c r="B5" s="12">
        <f>_xlfn.XLOOKUP($B$4,Learners!$A$5:$A$200,Learners!$B$5:$B$200)</f>
        <v/>
      </c>
      <c r="C5" s="3" t="inlineStr">
        <is>
          <t>Group</t>
        </is>
      </c>
      <c r="D5" s="12">
        <f>_xlfn.XLOOKUP(_xlfn.XLOOKUP($B$4,Learners!$A$5:$A$200,Learners!$C$5:$C$200),Setup!$A$7:$A$10,Setup!$B$7:$B$10)</f>
        <v/>
      </c>
    </row>
    <row r="7">
      <c r="A7" s="6" t="inlineStr">
        <is>
          <t>No</t>
        </is>
      </c>
      <c r="B7" s="6" t="inlineStr">
        <is>
          <t>Test</t>
        </is>
      </c>
      <c r="C7" s="6" t="inlineStr">
        <is>
          <t>Date</t>
        </is>
      </c>
      <c r="D7" s="6" t="inlineStr">
        <is>
          <t>Marks</t>
        </is>
      </c>
      <c r="E7" s="6" t="inlineStr">
        <is>
          <t>%</t>
        </is>
      </c>
    </row>
    <row r="8">
      <c r="A8" s="14" t="n">
        <v>1</v>
      </c>
      <c r="B8" s="12">
        <f>_xlfn.XLOOKUP($B$4&amp;"-"&amp;A8,Tests!$H$5:$H$500,Tests!$B$5:$B$500,"")</f>
        <v/>
      </c>
      <c r="C8" s="15">
        <f>_xlfn.XLOOKUP($B$4&amp;"-"&amp;A8,Tests!$H$5:$H$500,Tests!$A$5:$A$500,"")</f>
        <v/>
      </c>
      <c r="D8" s="12">
        <f>IF(B8="","",_xlfn.XLOOKUP($B$4&amp;"-"&amp;A8,Tests!$H$5:$H$500,Tests!$E$5:$E$500)&amp;" / "&amp;_xlfn.XLOOKUP($B$4&amp;"-"&amp;A8,Tests!$H$5:$H$500,Tests!$F$5:$F$500))</f>
        <v/>
      </c>
      <c r="E8" s="13">
        <f>_xlfn.XLOOKUP($B$4&amp;"-"&amp;A8,Tests!$H$5:$H$500,Tests!$G$5:$G$500,"")</f>
        <v/>
      </c>
    </row>
    <row r="9">
      <c r="A9" s="14" t="n">
        <v>2</v>
      </c>
      <c r="B9" s="12">
        <f>_xlfn.XLOOKUP($B$4&amp;"-"&amp;A9,Tests!$H$5:$H$500,Tests!$B$5:$B$500,"")</f>
        <v/>
      </c>
      <c r="C9" s="15">
        <f>_xlfn.XLOOKUP($B$4&amp;"-"&amp;A9,Tests!$H$5:$H$500,Tests!$A$5:$A$500,"")</f>
        <v/>
      </c>
      <c r="D9" s="12">
        <f>IF(B9="","",_xlfn.XLOOKUP($B$4&amp;"-"&amp;A9,Tests!$H$5:$H$500,Tests!$E$5:$E$500)&amp;" / "&amp;_xlfn.XLOOKUP($B$4&amp;"-"&amp;A9,Tests!$H$5:$H$500,Tests!$F$5:$F$500))</f>
        <v/>
      </c>
      <c r="E9" s="13">
        <f>_xlfn.XLOOKUP($B$4&amp;"-"&amp;A9,Tests!$H$5:$H$500,Tests!$G$5:$G$500,"")</f>
        <v/>
      </c>
    </row>
    <row r="10">
      <c r="A10" s="14" t="n">
        <v>3</v>
      </c>
      <c r="B10" s="12">
        <f>_xlfn.XLOOKUP($B$4&amp;"-"&amp;A10,Tests!$H$5:$H$500,Tests!$B$5:$B$500,"")</f>
        <v/>
      </c>
      <c r="C10" s="15">
        <f>_xlfn.XLOOKUP($B$4&amp;"-"&amp;A10,Tests!$H$5:$H$500,Tests!$A$5:$A$500,"")</f>
        <v/>
      </c>
      <c r="D10" s="12">
        <f>IF(B10="","",_xlfn.XLOOKUP($B$4&amp;"-"&amp;A10,Tests!$H$5:$H$500,Tests!$E$5:$E$500)&amp;" / "&amp;_xlfn.XLOOKUP($B$4&amp;"-"&amp;A10,Tests!$H$5:$H$500,Tests!$F$5:$F$500))</f>
        <v/>
      </c>
      <c r="E10" s="13">
        <f>_xlfn.XLOOKUP($B$4&amp;"-"&amp;A10,Tests!$H$5:$H$500,Tests!$G$5:$G$500,"")</f>
        <v/>
      </c>
    </row>
    <row r="11">
      <c r="A11" s="14" t="n">
        <v>4</v>
      </c>
      <c r="B11" s="12">
        <f>_xlfn.XLOOKUP($B$4&amp;"-"&amp;A11,Tests!$H$5:$H$500,Tests!$B$5:$B$500,"")</f>
        <v/>
      </c>
      <c r="C11" s="15">
        <f>_xlfn.XLOOKUP($B$4&amp;"-"&amp;A11,Tests!$H$5:$H$500,Tests!$A$5:$A$500,"")</f>
        <v/>
      </c>
      <c r="D11" s="12">
        <f>IF(B11="","",_xlfn.XLOOKUP($B$4&amp;"-"&amp;A11,Tests!$H$5:$H$500,Tests!$E$5:$E$500)&amp;" / "&amp;_xlfn.XLOOKUP($B$4&amp;"-"&amp;A11,Tests!$H$5:$H$500,Tests!$F$5:$F$500))</f>
        <v/>
      </c>
      <c r="E11" s="13">
        <f>_xlfn.XLOOKUP($B$4&amp;"-"&amp;A11,Tests!$H$5:$H$500,Tests!$G$5:$G$500,"")</f>
        <v/>
      </c>
    </row>
    <row r="12">
      <c r="A12" s="14" t="n">
        <v>5</v>
      </c>
      <c r="B12" s="12">
        <f>_xlfn.XLOOKUP($B$4&amp;"-"&amp;A12,Tests!$H$5:$H$500,Tests!$B$5:$B$500,"")</f>
        <v/>
      </c>
      <c r="C12" s="15">
        <f>_xlfn.XLOOKUP($B$4&amp;"-"&amp;A12,Tests!$H$5:$H$500,Tests!$A$5:$A$500,"")</f>
        <v/>
      </c>
      <c r="D12" s="12">
        <f>IF(B12="","",_xlfn.XLOOKUP($B$4&amp;"-"&amp;A12,Tests!$H$5:$H$500,Tests!$E$5:$E$500)&amp;" / "&amp;_xlfn.XLOOKUP($B$4&amp;"-"&amp;A12,Tests!$H$5:$H$500,Tests!$F$5:$F$500))</f>
        <v/>
      </c>
      <c r="E12" s="13">
        <f>_xlfn.XLOOKUP($B$4&amp;"-"&amp;A12,Tests!$H$5:$H$500,Tests!$G$5:$G$500,"")</f>
        <v/>
      </c>
    </row>
    <row r="13">
      <c r="A13" s="14" t="n">
        <v>6</v>
      </c>
      <c r="B13" s="12">
        <f>_xlfn.XLOOKUP($B$4&amp;"-"&amp;A13,Tests!$H$5:$H$500,Tests!$B$5:$B$500,"")</f>
        <v/>
      </c>
      <c r="C13" s="15">
        <f>_xlfn.XLOOKUP($B$4&amp;"-"&amp;A13,Tests!$H$5:$H$500,Tests!$A$5:$A$500,"")</f>
        <v/>
      </c>
      <c r="D13" s="12">
        <f>IF(B13="","",_xlfn.XLOOKUP($B$4&amp;"-"&amp;A13,Tests!$H$5:$H$500,Tests!$E$5:$E$500)&amp;" / "&amp;_xlfn.XLOOKUP($B$4&amp;"-"&amp;A13,Tests!$H$5:$H$500,Tests!$F$5:$F$500))</f>
        <v/>
      </c>
      <c r="E13" s="13">
        <f>_xlfn.XLOOKUP($B$4&amp;"-"&amp;A13,Tests!$H$5:$H$500,Tests!$G$5:$G$500,"")</f>
        <v/>
      </c>
    </row>
    <row r="15">
      <c r="A15" s="3" t="inlineStr">
        <is>
          <t>Average %</t>
        </is>
      </c>
      <c r="B15" s="13">
        <f>_xlfn.XLOOKUP($B$4,Learners!$A$5:$A$200,Learners!$K$5:$K$200)</f>
        <v/>
      </c>
    </row>
    <row r="16">
      <c r="A16" s="3" t="inlineStr">
        <is>
          <t>Rank in the centre</t>
        </is>
      </c>
      <c r="B16" s="12">
        <f>_xlfn.XLOOKUP($B$4,Learners!$A$5:$A$200,Learners!$L$5:$L$200)&amp;" of "&amp;COUNTA(Learners!$A$5:$A$200)</f>
        <v/>
      </c>
    </row>
    <row r="17">
      <c r="A17" s="3" t="inlineStr">
        <is>
          <t>Fee balance (₹)</t>
        </is>
      </c>
      <c r="B17" s="11">
        <f>_xlfn.XLOOKUP($B$4,Learners!$A$5:$A$200,Learners!$J$5:$J$200)</f>
        <v/>
      </c>
    </row>
    <row r="20">
      <c r="A20" t="inlineStr">
        <is>
          <t>Tutor's remarks: ______________________________</t>
        </is>
      </c>
    </row>
  </sheetData>
  <dataValidations count="1">
    <dataValidation sqref="B4" showDropDown="0" showInputMessage="0" showErrorMessage="1" allowBlank="1" errorTitle="Not in the list" error="Pick a value from the list" type="list">
      <formula1>=Learners!$A$5:$A$200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cols>
    <col width="11" customWidth="1" min="1" max="1"/>
    <col width="17" customWidth="1" min="2" max="2"/>
    <col width="9" customWidth="1" min="3" max="3"/>
    <col width="12" customWidth="1" min="4" max="4"/>
    <col width="11" customWidth="1" min="5" max="5"/>
    <col width="11" customWidth="1" min="6" max="6"/>
    <col width="13" customWidth="1" min="7" max="7"/>
  </cols>
  <sheetData>
    <row r="1">
      <c r="A1" s="1" t="inlineStr">
        <is>
          <t>Group report</t>
        </is>
      </c>
    </row>
    <row r="2">
      <c r="A2" s="2" t="inlineStr">
        <is>
          <t>Learners, fees and average test % per group.</t>
        </is>
      </c>
    </row>
    <row r="4">
      <c r="A4" s="6" t="inlineStr">
        <is>
          <t>Group code</t>
        </is>
      </c>
      <c r="B4" s="6" t="inlineStr">
        <is>
          <t>Group</t>
        </is>
      </c>
      <c r="C4" s="6" t="inlineStr">
        <is>
          <t>Learners</t>
        </is>
      </c>
      <c r="D4" s="6" t="inlineStr">
        <is>
          <t>Fee due (₹)</t>
        </is>
      </c>
      <c r="E4" s="6" t="inlineStr">
        <is>
          <t>Paid (₹)</t>
        </is>
      </c>
      <c r="F4" s="6" t="inlineStr">
        <is>
          <t>Balance (₹)</t>
        </is>
      </c>
      <c r="G4" s="6" t="inlineStr">
        <is>
          <t>Average test %</t>
        </is>
      </c>
    </row>
    <row r="5">
      <c r="A5" s="12">
        <f>Setup!A7</f>
        <v/>
      </c>
      <c r="B5" s="12">
        <f>Setup!B7</f>
        <v/>
      </c>
      <c r="C5" s="12">
        <f>COUNTIF(Learners!$C$5:$C$200,A5)</f>
        <v/>
      </c>
      <c r="D5" s="11">
        <f>SUMIFS(Learners!$H$5:$H$200,Learners!$C$5:$C$200,A5)</f>
        <v/>
      </c>
      <c r="E5" s="11">
        <f>SUMIFS(Learners!$I$5:$I$200,Learners!$C$5:$C$200,A5)</f>
        <v/>
      </c>
      <c r="F5" s="11">
        <f>D5-E5</f>
        <v/>
      </c>
      <c r="G5" s="13">
        <f>AVERAGEIFS(Tests!$G$5:$G$500,Tests!$D$5:$D$500,A5)</f>
        <v/>
      </c>
    </row>
    <row r="6">
      <c r="A6" s="12">
        <f>Setup!A8</f>
        <v/>
      </c>
      <c r="B6" s="12">
        <f>Setup!B8</f>
        <v/>
      </c>
      <c r="C6" s="12">
        <f>COUNTIF(Learners!$C$5:$C$200,A6)</f>
        <v/>
      </c>
      <c r="D6" s="11">
        <f>SUMIFS(Learners!$H$5:$H$200,Learners!$C$5:$C$200,A6)</f>
        <v/>
      </c>
      <c r="E6" s="11">
        <f>SUMIFS(Learners!$I$5:$I$200,Learners!$C$5:$C$200,A6)</f>
        <v/>
      </c>
      <c r="F6" s="11">
        <f>D6-E6</f>
        <v/>
      </c>
      <c r="G6" s="13">
        <f>AVERAGEIFS(Tests!$G$5:$G$500,Tests!$D$5:$D$500,A6)</f>
        <v/>
      </c>
    </row>
    <row r="7">
      <c r="A7" s="12">
        <f>Setup!A9</f>
        <v/>
      </c>
      <c r="B7" s="12">
        <f>Setup!B9</f>
        <v/>
      </c>
      <c r="C7" s="12">
        <f>COUNTIF(Learners!$C$5:$C$200,A7)</f>
        <v/>
      </c>
      <c r="D7" s="11">
        <f>SUMIFS(Learners!$H$5:$H$200,Learners!$C$5:$C$200,A7)</f>
        <v/>
      </c>
      <c r="E7" s="11">
        <f>SUMIFS(Learners!$I$5:$I$200,Learners!$C$5:$C$200,A7)</f>
        <v/>
      </c>
      <c r="F7" s="11">
        <f>D7-E7</f>
        <v/>
      </c>
      <c r="G7" s="13">
        <f>AVERAGEIFS(Tests!$G$5:$G$500,Tests!$D$5:$D$500,A7)</f>
        <v/>
      </c>
    </row>
    <row r="8">
      <c r="A8" s="12">
        <f>Setup!A10</f>
        <v/>
      </c>
      <c r="B8" s="12">
        <f>Setup!B10</f>
        <v/>
      </c>
      <c r="C8" s="12">
        <f>COUNTIF(Learners!$C$5:$C$200,A8)</f>
        <v/>
      </c>
      <c r="D8" s="11">
        <f>SUMIFS(Learners!$H$5:$H$200,Learners!$C$5:$C$200,A8)</f>
        <v/>
      </c>
      <c r="E8" s="11">
        <f>SUMIFS(Learners!$I$5:$I$200,Learners!$C$5:$C$200,A8)</f>
        <v/>
      </c>
      <c r="F8" s="11">
        <f>D8-E8</f>
        <v/>
      </c>
      <c r="G8" s="13">
        <f>AVERAGEIFS(Tests!$G$5:$G$500,Tests!$D$5:$D$500,A8)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Tuition centre dashboard as of 17 October 2026</t>
        </is>
      </c>
    </row>
    <row r="2">
      <c r="A2" s="2" t="inlineStr">
        <is>
          <t>Formulas over Learners, Fees and Tests.</t>
        </is>
      </c>
    </row>
    <row r="4" ht="32" customHeight="1">
      <c r="A4" s="6" t="inlineStr">
        <is>
          <t>Learners</t>
        </is>
      </c>
      <c r="B4" s="6" t="inlineStr">
        <is>
          <t>Fees collected</t>
        </is>
      </c>
      <c r="C4" s="6" t="inlineStr">
        <is>
          <t>Fee balance</t>
        </is>
      </c>
      <c r="D4" s="6" t="inlineStr">
        <is>
          <t>Learners with balance</t>
        </is>
      </c>
      <c r="E4" s="6" t="inlineStr">
        <is>
          <t>Average test %</t>
        </is>
      </c>
      <c r="F4" s="6" t="inlineStr">
        <is>
          <t>Top learner</t>
        </is>
      </c>
      <c r="G4" s="6" t="inlineStr">
        <is>
          <t>Below 60% (needs help)</t>
        </is>
      </c>
    </row>
    <row r="5" ht="30" customHeight="1">
      <c r="A5" s="16">
        <f>COUNTA(Learners!A5:A200)</f>
        <v/>
      </c>
      <c r="B5" s="17">
        <f>SUM(Fees!D5:D500)</f>
        <v/>
      </c>
      <c r="C5" s="17">
        <f>SUM(Learners!$J$5:$J$200)</f>
        <v/>
      </c>
      <c r="D5" s="16">
        <f>COUNTIF(Learners!$J$5:$J$200,"&gt;0")</f>
        <v/>
      </c>
      <c r="E5" s="18">
        <f>AVERAGE(Tests!$G$5:$G$500)</f>
        <v/>
      </c>
      <c r="F5" s="16">
        <f>_xlfn.XLOOKUP(1,Learners!$L$5:$L$200,Learners!$B$5:$B$200)</f>
        <v/>
      </c>
      <c r="G5" s="16">
        <f>COUNTIF(Learners!$K$5:$K$200,"&lt;0.6")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2026-10-17T06:19:05Z</dcterms:created>
  <dcterms:modified xmlns:dcterms="http://purl.org/dc/terms/" xmlns:xsi="http://www.w3.org/2001/XMLSchema-instance" xsi:type="dcterms:W3CDTF">2026-10-17T06:19:05Z</dcterms:modified>
</cp:coreProperties>
</file>