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Vehicles" sheetId="3" state="visible" r:id="rId3"/>
    <sheet xmlns:r="http://schemas.openxmlformats.org/officeDocument/2006/relationships" name="Trips" sheetId="4" state="visible" r:id="rId4"/>
    <sheet xmlns:r="http://schemas.openxmlformats.org/officeDocument/2006/relationships" name="Maintenance" sheetId="5" state="visible" r:id="rId5"/>
    <sheet xmlns:r="http://schemas.openxmlformats.org/officeDocument/2006/relationships" name="Vehicle report" sheetId="6" state="visible" r:id="rId6"/>
    <sheet xmlns:r="http://schemas.openxmlformats.org/officeDocument/2006/relationships" name="Trip sheet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'Trip sheet'!$A$1:$D$18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.00"/>
    <numFmt numFmtId="167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3" borderId="1" applyAlignment="1" pivotButton="0" quotePrefix="0" xfId="0">
      <alignment vertical="top" wrapText="1"/>
    </xf>
    <xf numFmtId="165" fontId="0" fillId="4" borderId="1" pivotButton="0" quotePrefix="0" xfId="0"/>
    <xf numFmtId="0" fontId="0" fillId="4" borderId="1" pivotButton="0" quotePrefix="0" xfId="0"/>
    <xf numFmtId="2" fontId="0" fillId="4" borderId="1" pivotButton="0" quotePrefix="0" xfId="0"/>
    <xf numFmtId="167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166" fontId="3" fillId="5" borderId="1" pivotButton="0" quotePrefix="0" xfId="0"/>
    <xf numFmtId="0" fontId="4" fillId="4" borderId="1" applyAlignment="1" pivotButton="0" quotePrefix="0" xfId="0">
      <alignment horizontal="center"/>
    </xf>
    <xf numFmtId="3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per km by vehicle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'Vehicle report'!$A$5:$A$8</f>
            </numRef>
          </cat>
          <val>
            <numRef>
              <f>'Vehicle report'!$K$5:$K$8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Profit by vehicle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'Vehicle report'!$A$5:$A$8</f>
            </numRef>
          </cat>
          <val>
            <numRef>
              <f>'Vehicle report'!$M$5:$M$8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Transport and fleet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Setup, Vehicles (document expiry), Trips, Maintenance, Vehicle report (km per litre, cost per km, profit), Trip sheet (printable), Dashboard.</t>
        </is>
      </c>
    </row>
    <row r="8">
      <c r="A8" t="inlineStr">
        <is>
          <t>Diesel price in Setup B4 is an example; update it when you fill up.</t>
        </is>
      </c>
    </row>
    <row r="9">
      <c r="A9" t="inlineStr">
        <is>
          <t>Type odometer readings, never the km; the sheet works out km so a typo shows up as a strange km per litre.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8" customWidth="1" min="4" max="4"/>
  </cols>
  <sheetData>
    <row r="1">
      <c r="A1" s="1" t="inlineStr">
        <is>
          <t>Transport and Fleet Management System: Setup (Amir Logistics, Sambhaji Nagar)</t>
        </is>
      </c>
    </row>
    <row r="2">
      <c r="A2" s="2" t="inlineStr">
        <is>
          <t>Made-up vehicles, trips and costs for 1 to 17 October 2026.</t>
        </is>
      </c>
      <c r="D2" s="3" t="inlineStr">
        <is>
          <t>Maintenance types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Service</t>
        </is>
      </c>
    </row>
    <row r="4">
      <c r="A4" s="4" t="inlineStr">
        <is>
          <t>Diesel price (₹/litre, example)</t>
        </is>
      </c>
      <c r="B4" s="7" t="n">
        <v>90</v>
      </c>
      <c r="D4" s="6" t="inlineStr">
        <is>
          <t>Tyres</t>
        </is>
      </c>
    </row>
    <row r="5">
      <c r="A5" s="4" t="inlineStr">
        <is>
          <t>Document warning (days)</t>
        </is>
      </c>
      <c r="B5" s="6" t="n">
        <v>30</v>
      </c>
      <c r="D5" s="6" t="inlineStr">
        <is>
          <t>Repair</t>
        </is>
      </c>
    </row>
    <row r="6">
      <c r="A6" s="4" t="inlineStr">
        <is>
          <t>Driver allowance per trip day (₹)</t>
        </is>
      </c>
      <c r="B6" s="8" t="n">
        <v>500</v>
      </c>
      <c r="D6" s="6" t="inlineStr">
        <is>
          <t>Battery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5" customWidth="1" min="3" max="3"/>
    <col width="13" customWidth="1" min="4" max="4"/>
    <col width="11" customWidth="1" min="5" max="5"/>
    <col width="12" customWidth="1" min="6" max="6"/>
    <col width="12" customWidth="1" min="7" max="7"/>
    <col width="11" customWidth="1" min="8" max="8"/>
    <col width="9" customWidth="1" min="9" max="9"/>
    <col width="12" customWidth="1" min="10" max="10"/>
  </cols>
  <sheetData>
    <row r="1">
      <c r="A1" s="1" t="inlineStr">
        <is>
          <t>Vehicles and document expiry</t>
        </is>
      </c>
    </row>
    <row r="2">
      <c r="A2" s="2" t="inlineStr">
        <is>
          <t>Next expiry = earliest of the four dates. Flag: Expired, Renew soon (within Setup B5 days) or OK.</t>
        </is>
      </c>
    </row>
    <row r="4">
      <c r="A4" s="9" t="inlineStr">
        <is>
          <t>Vehicle</t>
        </is>
      </c>
      <c r="B4" s="9" t="inlineStr">
        <is>
          <t>Type</t>
        </is>
      </c>
      <c r="C4" s="9" t="inlineStr">
        <is>
          <t>Driver</t>
        </is>
      </c>
      <c r="D4" s="9" t="inlineStr">
        <is>
          <t>Insurance expiry</t>
        </is>
      </c>
      <c r="E4" s="9" t="inlineStr">
        <is>
          <t>PUC expiry</t>
        </is>
      </c>
      <c r="F4" s="9" t="inlineStr">
        <is>
          <t>Fitness expiry</t>
        </is>
      </c>
      <c r="G4" s="9" t="inlineStr">
        <is>
          <t>Permit expiry</t>
        </is>
      </c>
      <c r="H4" s="9" t="inlineStr">
        <is>
          <t>Next expiry</t>
        </is>
      </c>
      <c r="I4" s="9" t="inlineStr">
        <is>
          <t>Days left</t>
        </is>
      </c>
      <c r="J4" s="9" t="inlineStr">
        <is>
          <t>Document flag</t>
        </is>
      </c>
    </row>
    <row r="5">
      <c r="A5" s="6" t="inlineStr">
        <is>
          <t>MH20-AB-1101</t>
        </is>
      </c>
      <c r="B5" s="6" t="inlineStr">
        <is>
          <t>Truck 10 t</t>
        </is>
      </c>
      <c r="C5" s="6" t="inlineStr">
        <is>
          <t>Raja Shinde</t>
        </is>
      </c>
      <c r="D5" s="5" t="n">
        <v>46477</v>
      </c>
      <c r="E5" s="5" t="n">
        <v>46331</v>
      </c>
      <c r="F5" s="5" t="n">
        <v>46619</v>
      </c>
      <c r="G5" s="5" t="n">
        <v>46387</v>
      </c>
      <c r="H5" s="10">
        <f>MIN(D5:G5)</f>
        <v/>
      </c>
      <c r="I5" s="11">
        <f>H5-Setup!$B$3</f>
        <v/>
      </c>
      <c r="J5" s="11">
        <f>IF(I5&lt;0,"Expired",IF(I5&lt;=Setup!$B$5,"Renew soon","OK"))</f>
        <v/>
      </c>
    </row>
    <row r="6">
      <c r="A6" s="6" t="inlineStr">
        <is>
          <t>MH20-AB-1102</t>
        </is>
      </c>
      <c r="B6" s="6" t="inlineStr">
        <is>
          <t>Truck 10 t</t>
        </is>
      </c>
      <c r="C6" s="6" t="inlineStr">
        <is>
          <t>Salman Pathan</t>
        </is>
      </c>
      <c r="D6" s="5" t="n">
        <v>46320</v>
      </c>
      <c r="E6" s="5" t="n">
        <v>46397</v>
      </c>
      <c r="F6" s="5" t="n">
        <v>46508</v>
      </c>
      <c r="G6" s="5" t="n">
        <v>46477</v>
      </c>
      <c r="H6" s="10">
        <f>MIN(D6:G6)</f>
        <v/>
      </c>
      <c r="I6" s="11">
        <f>H6-Setup!$B$3</f>
        <v/>
      </c>
      <c r="J6" s="11">
        <f>IF(I6&lt;0,"Expired",IF(I6&lt;=Setup!$B$5,"Renew soon","OK"))</f>
        <v/>
      </c>
    </row>
    <row r="7">
      <c r="A7" s="6" t="inlineStr">
        <is>
          <t>MH20-CD-2201</t>
        </is>
      </c>
      <c r="B7" s="6" t="inlineStr">
        <is>
          <t>Pickup 2 t</t>
        </is>
      </c>
      <c r="C7" s="6" t="inlineStr">
        <is>
          <t>Shahrukh Mulla</t>
        </is>
      </c>
      <c r="D7" s="5" t="n">
        <v>46568</v>
      </c>
      <c r="E7" s="5" t="n">
        <v>46433</v>
      </c>
      <c r="F7" s="5" t="n">
        <v>46307</v>
      </c>
      <c r="G7" s="5" t="n">
        <v>46568</v>
      </c>
      <c r="H7" s="10">
        <f>MIN(D7:G7)</f>
        <v/>
      </c>
      <c r="I7" s="11">
        <f>H7-Setup!$B$3</f>
        <v/>
      </c>
      <c r="J7" s="11">
        <f>IF(I7&lt;0,"Expired",IF(I7&lt;=Setup!$B$5,"Renew soon","OK"))</f>
        <v/>
      </c>
    </row>
    <row r="8">
      <c r="A8" s="6" t="inlineStr">
        <is>
          <t>MH20-CD-2202</t>
        </is>
      </c>
      <c r="B8" s="6" t="inlineStr">
        <is>
          <t>Pickup 2 t</t>
        </is>
      </c>
      <c r="C8" s="6" t="inlineStr">
        <is>
          <t>Amir Shaikh</t>
        </is>
      </c>
      <c r="D8" s="5" t="n">
        <v>46402</v>
      </c>
      <c r="E8" s="5" t="n">
        <v>46478</v>
      </c>
      <c r="F8" s="5" t="n">
        <v>46660</v>
      </c>
      <c r="G8" s="5" t="n">
        <v>46402</v>
      </c>
      <c r="H8" s="10">
        <f>MIN(D8:G8)</f>
        <v/>
      </c>
      <c r="I8" s="11">
        <f>H8-Setup!$B$3</f>
        <v/>
      </c>
      <c r="J8" s="11">
        <f>IF(I8&lt;0,"Expired",IF(I8&lt;=Setup!$B$5,"Renew soon","OK"))</f>
        <v/>
      </c>
    </row>
  </sheetData>
  <conditionalFormatting sqref="D5:D8">
    <cfRule type="expression" priority="1" dxfId="0">
      <formula>D5&lt;Setup!$B$3</formula>
    </cfRule>
    <cfRule type="expression" priority="2" dxfId="1">
      <formula>D5-Setup!$B$3&lt;=Setup!$B$5</formula>
    </cfRule>
  </conditionalFormatting>
  <conditionalFormatting sqref="E5:E8">
    <cfRule type="expression" priority="3" dxfId="0">
      <formula>E5&lt;Setup!$B$3</formula>
    </cfRule>
    <cfRule type="expression" priority="4" dxfId="1">
      <formula>E5-Setup!$B$3&lt;=Setup!$B$5</formula>
    </cfRule>
  </conditionalFormatting>
  <conditionalFormatting sqref="F5:F8">
    <cfRule type="expression" priority="5" dxfId="0">
      <formula>F5&lt;Setup!$B$3</formula>
    </cfRule>
    <cfRule type="expression" priority="6" dxfId="1">
      <formula>F5-Setup!$B$3&lt;=Setup!$B$5</formula>
    </cfRule>
  </conditionalFormatting>
  <conditionalFormatting sqref="G5:G8">
    <cfRule type="expression" priority="7" dxfId="0">
      <formula>G5&lt;Setup!$B$3</formula>
    </cfRule>
    <cfRule type="expression" priority="8" dxfId="1">
      <formula>G5-Setup!$B$3&lt;=Setup!$B$5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5" customWidth="1" min="3" max="3"/>
    <col width="10" customWidth="1" min="4" max="4"/>
    <col width="9" customWidth="1" min="5" max="5"/>
    <col width="9" customWidth="1" min="6" max="6"/>
    <col width="7" customWidth="1" min="7" max="7"/>
    <col width="9" customWidth="1" min="8" max="8"/>
    <col width="10" customWidth="1" min="9" max="9"/>
    <col width="11" customWidth="1" min="10" max="10"/>
    <col width="9" customWidth="1" min="11" max="11"/>
    <col width="8" customWidth="1" min="12" max="12"/>
  </cols>
  <sheetData>
    <row r="1">
      <c r="A1" s="1" t="inlineStr">
        <is>
          <t>Trip log</t>
        </is>
      </c>
    </row>
    <row r="2">
      <c r="A2" s="2" t="inlineStr">
        <is>
          <t>One row per round trip. Km = end odometer − start odometer. Trip ID is automatic.</t>
        </is>
      </c>
    </row>
    <row r="4">
      <c r="A4" s="9" t="inlineStr">
        <is>
          <t>Date</t>
        </is>
      </c>
      <c r="B4" s="9" t="inlineStr">
        <is>
          <t>Vehicle</t>
        </is>
      </c>
      <c r="C4" s="9" t="inlineStr">
        <is>
          <t>From</t>
        </is>
      </c>
      <c r="D4" s="9" t="inlineStr">
        <is>
          <t>To</t>
        </is>
      </c>
      <c r="E4" s="9" t="inlineStr">
        <is>
          <t>Start km</t>
        </is>
      </c>
      <c r="F4" s="9" t="inlineStr">
        <is>
          <t>End km</t>
        </is>
      </c>
      <c r="G4" s="9" t="inlineStr">
        <is>
          <t>Km</t>
        </is>
      </c>
      <c r="H4" s="9" t="inlineStr">
        <is>
          <t>Diesel (L)</t>
        </is>
      </c>
      <c r="I4" s="9" t="inlineStr">
        <is>
          <t>Km per litre</t>
        </is>
      </c>
      <c r="J4" s="9" t="inlineStr">
        <is>
          <t>Freight (₹)</t>
        </is>
      </c>
      <c r="K4" s="9" t="inlineStr">
        <is>
          <t>Tolls (₹)</t>
        </is>
      </c>
      <c r="L4" s="9" t="inlineStr">
        <is>
          <t>Trip ID</t>
        </is>
      </c>
    </row>
    <row r="5">
      <c r="A5" s="5" t="n">
        <v>46296</v>
      </c>
      <c r="B5" s="6" t="inlineStr">
        <is>
          <t>MH20-AB-1102</t>
        </is>
      </c>
      <c r="C5" s="6" t="inlineStr">
        <is>
          <t>Sambhaji Nagar</t>
        </is>
      </c>
      <c r="D5" s="6" t="inlineStr">
        <is>
          <t>Nashik</t>
        </is>
      </c>
      <c r="E5" s="6" t="n">
        <v>61350</v>
      </c>
      <c r="F5" s="6" t="n">
        <v>61723</v>
      </c>
      <c r="G5" s="11">
        <f>F5-E5</f>
        <v/>
      </c>
      <c r="H5" s="6" t="n">
        <v>84</v>
      </c>
      <c r="I5" s="12">
        <f>IFERROR(G5/H5,0)</f>
        <v/>
      </c>
      <c r="J5" s="8" t="n">
        <v>19400</v>
      </c>
      <c r="K5" s="8" t="n">
        <v>1080</v>
      </c>
      <c r="L5" s="11">
        <f>"T-"&amp;TEXT(ROW()-4,"000")</f>
        <v/>
      </c>
    </row>
    <row r="6">
      <c r="A6" s="5" t="n">
        <v>46296</v>
      </c>
      <c r="B6" s="6" t="inlineStr">
        <is>
          <t>MH20-CD-2201</t>
        </is>
      </c>
      <c r="C6" s="6" t="inlineStr">
        <is>
          <t>Sambhaji Nagar</t>
        </is>
      </c>
      <c r="D6" s="6" t="inlineStr">
        <is>
          <t>Beed</t>
        </is>
      </c>
      <c r="E6" s="6" t="n">
        <v>40210</v>
      </c>
      <c r="F6" s="6" t="n">
        <v>40478</v>
      </c>
      <c r="G6" s="11">
        <f>F6-E6</f>
        <v/>
      </c>
      <c r="H6" s="6" t="n">
        <v>27</v>
      </c>
      <c r="I6" s="12">
        <f>IFERROR(G6/H6,0)</f>
        <v/>
      </c>
      <c r="J6" s="8" t="n">
        <v>6400</v>
      </c>
      <c r="K6" s="8" t="n">
        <v>280</v>
      </c>
      <c r="L6" s="11">
        <f>"T-"&amp;TEXT(ROW()-4,"000")</f>
        <v/>
      </c>
    </row>
    <row r="7">
      <c r="A7" s="5" t="n">
        <v>46296</v>
      </c>
      <c r="B7" s="6" t="inlineStr">
        <is>
          <t>MH20-CD-2202</t>
        </is>
      </c>
      <c r="C7" s="6" t="inlineStr">
        <is>
          <t>Sambhaji Nagar</t>
        </is>
      </c>
      <c r="D7" s="6" t="inlineStr">
        <is>
          <t>Jalna</t>
        </is>
      </c>
      <c r="E7" s="6" t="n">
        <v>52880</v>
      </c>
      <c r="F7" s="6" t="n">
        <v>53014</v>
      </c>
      <c r="G7" s="11">
        <f>F7-E7</f>
        <v/>
      </c>
      <c r="H7" s="6" t="n">
        <v>15</v>
      </c>
      <c r="I7" s="12">
        <f>IFERROR(G7/H7,0)</f>
        <v/>
      </c>
      <c r="J7" s="8" t="n">
        <v>3200</v>
      </c>
      <c r="K7" s="8" t="n">
        <v>140</v>
      </c>
      <c r="L7" s="11">
        <f>"T-"&amp;TEXT(ROW()-4,"000")</f>
        <v/>
      </c>
    </row>
    <row r="8">
      <c r="A8" s="5" t="n">
        <v>46297</v>
      </c>
      <c r="B8" s="6" t="inlineStr">
        <is>
          <t>MH20-AB-1102</t>
        </is>
      </c>
      <c r="C8" s="6" t="inlineStr">
        <is>
          <t>Sambhaji Nagar</t>
        </is>
      </c>
      <c r="D8" s="6" t="inlineStr">
        <is>
          <t>Nashik</t>
        </is>
      </c>
      <c r="E8" s="6" t="n">
        <v>61723</v>
      </c>
      <c r="F8" s="6" t="n">
        <v>62101</v>
      </c>
      <c r="G8" s="11">
        <f>F8-E8</f>
        <v/>
      </c>
      <c r="H8" s="6" t="n">
        <v>82</v>
      </c>
      <c r="I8" s="12">
        <f>IFERROR(G8/H8,0)</f>
        <v/>
      </c>
      <c r="J8" s="8" t="n">
        <v>19700</v>
      </c>
      <c r="K8" s="8" t="n">
        <v>1080</v>
      </c>
      <c r="L8" s="11">
        <f>"T-"&amp;TEXT(ROW()-4,"000")</f>
        <v/>
      </c>
    </row>
    <row r="9">
      <c r="A9" s="5" t="n">
        <v>46297</v>
      </c>
      <c r="B9" s="6" t="inlineStr">
        <is>
          <t>MH20-CD-2201</t>
        </is>
      </c>
      <c r="C9" s="6" t="inlineStr">
        <is>
          <t>Sambhaji Nagar</t>
        </is>
      </c>
      <c r="D9" s="6" t="inlineStr">
        <is>
          <t>Beed</t>
        </is>
      </c>
      <c r="E9" s="6" t="n">
        <v>40478</v>
      </c>
      <c r="F9" s="6" t="n">
        <v>40743</v>
      </c>
      <c r="G9" s="11">
        <f>F9-E9</f>
        <v/>
      </c>
      <c r="H9" s="6" t="n">
        <v>29</v>
      </c>
      <c r="I9" s="12">
        <f>IFERROR(G9/H9,0)</f>
        <v/>
      </c>
      <c r="J9" s="8" t="n">
        <v>6400</v>
      </c>
      <c r="K9" s="8" t="n">
        <v>280</v>
      </c>
      <c r="L9" s="11">
        <f>"T-"&amp;TEXT(ROW()-4,"000")</f>
        <v/>
      </c>
    </row>
    <row r="10">
      <c r="A10" s="5" t="n">
        <v>46298</v>
      </c>
      <c r="B10" s="6" t="inlineStr">
        <is>
          <t>MH20-AB-1101</t>
        </is>
      </c>
      <c r="C10" s="6" t="inlineStr">
        <is>
          <t>Sambhaji Nagar</t>
        </is>
      </c>
      <c r="D10" s="6" t="inlineStr">
        <is>
          <t>Solapur</t>
        </is>
      </c>
      <c r="E10" s="6" t="n">
        <v>84200</v>
      </c>
      <c r="F10" s="6" t="n">
        <v>84803</v>
      </c>
      <c r="G10" s="11">
        <f>F10-E10</f>
        <v/>
      </c>
      <c r="H10" s="6" t="n">
        <v>151</v>
      </c>
      <c r="I10" s="12">
        <f>IFERROR(G10/H10,0)</f>
        <v/>
      </c>
      <c r="J10" s="8" t="n">
        <v>31400</v>
      </c>
      <c r="K10" s="8" t="n">
        <v>1800</v>
      </c>
      <c r="L10" s="11">
        <f>"T-"&amp;TEXT(ROW()-4,"000")</f>
        <v/>
      </c>
    </row>
    <row r="11">
      <c r="A11" s="5" t="n">
        <v>46298</v>
      </c>
      <c r="B11" s="6" t="inlineStr">
        <is>
          <t>MH20-AB-1102</t>
        </is>
      </c>
      <c r="C11" s="6" t="inlineStr">
        <is>
          <t>Sambhaji Nagar</t>
        </is>
      </c>
      <c r="D11" s="6" t="inlineStr">
        <is>
          <t>Nashik</t>
        </is>
      </c>
      <c r="E11" s="6" t="n">
        <v>62101</v>
      </c>
      <c r="F11" s="6" t="n">
        <v>62482</v>
      </c>
      <c r="G11" s="11">
        <f>F11-E11</f>
        <v/>
      </c>
      <c r="H11" s="6" t="n">
        <v>90</v>
      </c>
      <c r="I11" s="12">
        <f>IFERROR(G11/H11,0)</f>
        <v/>
      </c>
      <c r="J11" s="8" t="n">
        <v>19800</v>
      </c>
      <c r="K11" s="8" t="n">
        <v>1080</v>
      </c>
      <c r="L11" s="11">
        <f>"T-"&amp;TEXT(ROW()-4,"000")</f>
        <v/>
      </c>
    </row>
    <row r="12">
      <c r="A12" s="5" t="n">
        <v>46298</v>
      </c>
      <c r="B12" s="6" t="inlineStr">
        <is>
          <t>MH20-CD-2201</t>
        </is>
      </c>
      <c r="C12" s="6" t="inlineStr">
        <is>
          <t>Sambhaji Nagar</t>
        </is>
      </c>
      <c r="D12" s="6" t="inlineStr">
        <is>
          <t>Jalna</t>
        </is>
      </c>
      <c r="E12" s="6" t="n">
        <v>40743</v>
      </c>
      <c r="F12" s="6" t="n">
        <v>40874</v>
      </c>
      <c r="G12" s="11">
        <f>F12-E12</f>
        <v/>
      </c>
      <c r="H12" s="6" t="n">
        <v>13</v>
      </c>
      <c r="I12" s="12">
        <f>IFERROR(G12/H12,0)</f>
        <v/>
      </c>
      <c r="J12" s="8" t="n">
        <v>3100</v>
      </c>
      <c r="K12" s="8" t="n">
        <v>140</v>
      </c>
      <c r="L12" s="11">
        <f>"T-"&amp;TEXT(ROW()-4,"000")</f>
        <v/>
      </c>
    </row>
    <row r="13">
      <c r="A13" s="5" t="n">
        <v>46299</v>
      </c>
      <c r="B13" s="6" t="inlineStr">
        <is>
          <t>MH20-CD-2202</t>
        </is>
      </c>
      <c r="C13" s="6" t="inlineStr">
        <is>
          <t>Sambhaji Nagar</t>
        </is>
      </c>
      <c r="D13" s="6" t="inlineStr">
        <is>
          <t>Beed</t>
        </is>
      </c>
      <c r="E13" s="6" t="n">
        <v>53014</v>
      </c>
      <c r="F13" s="6" t="n">
        <v>53275</v>
      </c>
      <c r="G13" s="11">
        <f>F13-E13</f>
        <v/>
      </c>
      <c r="H13" s="6" t="n">
        <v>27</v>
      </c>
      <c r="I13" s="12">
        <f>IFERROR(G13/H13,0)</f>
        <v/>
      </c>
      <c r="J13" s="8" t="n">
        <v>6300</v>
      </c>
      <c r="K13" s="8" t="n">
        <v>280</v>
      </c>
      <c r="L13" s="11">
        <f>"T-"&amp;TEXT(ROW()-4,"000")</f>
        <v/>
      </c>
    </row>
    <row r="14">
      <c r="A14" s="5" t="n">
        <v>46300</v>
      </c>
      <c r="B14" s="6" t="inlineStr">
        <is>
          <t>MH20-CD-2201</t>
        </is>
      </c>
      <c r="C14" s="6" t="inlineStr">
        <is>
          <t>Sambhaji Nagar</t>
        </is>
      </c>
      <c r="D14" s="6" t="inlineStr">
        <is>
          <t>Jalna</t>
        </is>
      </c>
      <c r="E14" s="6" t="n">
        <v>40874</v>
      </c>
      <c r="F14" s="6" t="n">
        <v>41009</v>
      </c>
      <c r="G14" s="11">
        <f>F14-E14</f>
        <v/>
      </c>
      <c r="H14" s="6" t="n">
        <v>14</v>
      </c>
      <c r="I14" s="12">
        <f>IFERROR(G14/H14,0)</f>
        <v/>
      </c>
      <c r="J14" s="8" t="n">
        <v>3200</v>
      </c>
      <c r="K14" s="8" t="n">
        <v>140</v>
      </c>
      <c r="L14" s="11">
        <f>"T-"&amp;TEXT(ROW()-4,"000")</f>
        <v/>
      </c>
    </row>
    <row r="15">
      <c r="A15" s="5" t="n">
        <v>46300</v>
      </c>
      <c r="B15" s="6" t="inlineStr">
        <is>
          <t>MH20-CD-2202</t>
        </is>
      </c>
      <c r="C15" s="6" t="inlineStr">
        <is>
          <t>Sambhaji Nagar</t>
        </is>
      </c>
      <c r="D15" s="6" t="inlineStr">
        <is>
          <t>Beed</t>
        </is>
      </c>
      <c r="E15" s="6" t="n">
        <v>53275</v>
      </c>
      <c r="F15" s="6" t="n">
        <v>53547</v>
      </c>
      <c r="G15" s="11">
        <f>F15-E15</f>
        <v/>
      </c>
      <c r="H15" s="6" t="n">
        <v>28</v>
      </c>
      <c r="I15" s="12">
        <f>IFERROR(G15/H15,0)</f>
        <v/>
      </c>
      <c r="J15" s="8" t="n">
        <v>6500</v>
      </c>
      <c r="K15" s="8" t="n">
        <v>280</v>
      </c>
      <c r="L15" s="11">
        <f>"T-"&amp;TEXT(ROW()-4,"000")</f>
        <v/>
      </c>
    </row>
    <row r="16">
      <c r="A16" s="5" t="n">
        <v>46301</v>
      </c>
      <c r="B16" s="6" t="inlineStr">
        <is>
          <t>MH20-AB-1102</t>
        </is>
      </c>
      <c r="C16" s="6" t="inlineStr">
        <is>
          <t>Sambhaji Nagar</t>
        </is>
      </c>
      <c r="D16" s="6" t="inlineStr">
        <is>
          <t>Solapur</t>
        </is>
      </c>
      <c r="E16" s="6" t="n">
        <v>62482</v>
      </c>
      <c r="F16" s="6" t="n">
        <v>63088</v>
      </c>
      <c r="G16" s="11">
        <f>F16-E16</f>
        <v/>
      </c>
      <c r="H16" s="6" t="n">
        <v>138</v>
      </c>
      <c r="I16" s="12">
        <f>IFERROR(G16/H16,0)</f>
        <v/>
      </c>
      <c r="J16" s="8" t="n">
        <v>31500</v>
      </c>
      <c r="K16" s="8" t="n">
        <v>1800</v>
      </c>
      <c r="L16" s="11">
        <f>"T-"&amp;TEXT(ROW()-4,"000")</f>
        <v/>
      </c>
    </row>
    <row r="17">
      <c r="A17" s="5" t="n">
        <v>46301</v>
      </c>
      <c r="B17" s="6" t="inlineStr">
        <is>
          <t>MH20-CD-2202</t>
        </is>
      </c>
      <c r="C17" s="6" t="inlineStr">
        <is>
          <t>Sambhaji Nagar</t>
        </is>
      </c>
      <c r="D17" s="6" t="inlineStr">
        <is>
          <t>Jalna</t>
        </is>
      </c>
      <c r="E17" s="6" t="n">
        <v>53547</v>
      </c>
      <c r="F17" s="6" t="n">
        <v>53677</v>
      </c>
      <c r="G17" s="11">
        <f>F17-E17</f>
        <v/>
      </c>
      <c r="H17" s="6" t="n">
        <v>14</v>
      </c>
      <c r="I17" s="12">
        <f>IFERROR(G17/H17,0)</f>
        <v/>
      </c>
      <c r="J17" s="8" t="n">
        <v>3100</v>
      </c>
      <c r="K17" s="8" t="n">
        <v>140</v>
      </c>
      <c r="L17" s="11">
        <f>"T-"&amp;TEXT(ROW()-4,"000")</f>
        <v/>
      </c>
    </row>
    <row r="18">
      <c r="A18" s="5" t="n">
        <v>46302</v>
      </c>
      <c r="B18" s="6" t="inlineStr">
        <is>
          <t>MH20-AB-1101</t>
        </is>
      </c>
      <c r="C18" s="6" t="inlineStr">
        <is>
          <t>Sambhaji Nagar</t>
        </is>
      </c>
      <c r="D18" s="6" t="inlineStr">
        <is>
          <t>Nagpur</t>
        </is>
      </c>
      <c r="E18" s="6" t="n">
        <v>84803</v>
      </c>
      <c r="F18" s="6" t="n">
        <v>85795</v>
      </c>
      <c r="G18" s="11">
        <f>F18-E18</f>
        <v/>
      </c>
      <c r="H18" s="6" t="n">
        <v>216</v>
      </c>
      <c r="I18" s="12">
        <f>IFERROR(G18/H18,0)</f>
        <v/>
      </c>
      <c r="J18" s="8" t="n">
        <v>51600</v>
      </c>
      <c r="K18" s="8" t="n">
        <v>2880</v>
      </c>
      <c r="L18" s="11">
        <f>"T-"&amp;TEXT(ROW()-4,"000")</f>
        <v/>
      </c>
    </row>
    <row r="19">
      <c r="A19" s="5" t="n">
        <v>46302</v>
      </c>
      <c r="B19" s="6" t="inlineStr">
        <is>
          <t>MH20-AB-1102</t>
        </is>
      </c>
      <c r="C19" s="6" t="inlineStr">
        <is>
          <t>Sambhaji Nagar</t>
        </is>
      </c>
      <c r="D19" s="6" t="inlineStr">
        <is>
          <t>Solapur</t>
        </is>
      </c>
      <c r="E19" s="6" t="n">
        <v>63088</v>
      </c>
      <c r="F19" s="6" t="n">
        <v>63688</v>
      </c>
      <c r="G19" s="11">
        <f>F19-E19</f>
        <v/>
      </c>
      <c r="H19" s="6" t="n">
        <v>139</v>
      </c>
      <c r="I19" s="12">
        <f>IFERROR(G19/H19,0)</f>
        <v/>
      </c>
      <c r="J19" s="8" t="n">
        <v>31200</v>
      </c>
      <c r="K19" s="8" t="n">
        <v>1800</v>
      </c>
      <c r="L19" s="11">
        <f>"T-"&amp;TEXT(ROW()-4,"000")</f>
        <v/>
      </c>
    </row>
    <row r="20">
      <c r="A20" s="5" t="n">
        <v>46303</v>
      </c>
      <c r="B20" s="6" t="inlineStr">
        <is>
          <t>MH20-AB-1101</t>
        </is>
      </c>
      <c r="C20" s="6" t="inlineStr">
        <is>
          <t>Sambhaji Nagar</t>
        </is>
      </c>
      <c r="D20" s="6" t="inlineStr">
        <is>
          <t>Pune</t>
        </is>
      </c>
      <c r="E20" s="6" t="n">
        <v>85795</v>
      </c>
      <c r="F20" s="6" t="n">
        <v>86265</v>
      </c>
      <c r="G20" s="11">
        <f>F20-E20</f>
        <v/>
      </c>
      <c r="H20" s="6" t="n">
        <v>105</v>
      </c>
      <c r="I20" s="12">
        <f>IFERROR(G20/H20,0)</f>
        <v/>
      </c>
      <c r="J20" s="8" t="n">
        <v>24400</v>
      </c>
      <c r="K20" s="8" t="n">
        <v>1080</v>
      </c>
      <c r="L20" s="11">
        <f>"T-"&amp;TEXT(ROW()-4,"000")</f>
        <v/>
      </c>
    </row>
    <row r="21">
      <c r="A21" s="5" t="n">
        <v>46304</v>
      </c>
      <c r="B21" s="6" t="inlineStr">
        <is>
          <t>MH20-AB-1102</t>
        </is>
      </c>
      <c r="C21" s="6" t="inlineStr">
        <is>
          <t>Sambhaji Nagar</t>
        </is>
      </c>
      <c r="D21" s="6" t="inlineStr">
        <is>
          <t>Solapur</t>
        </is>
      </c>
      <c r="E21" s="6" t="n">
        <v>63688</v>
      </c>
      <c r="F21" s="6" t="n">
        <v>64290</v>
      </c>
      <c r="G21" s="11">
        <f>F21-E21</f>
        <v/>
      </c>
      <c r="H21" s="6" t="n">
        <v>137</v>
      </c>
      <c r="I21" s="12">
        <f>IFERROR(G21/H21,0)</f>
        <v/>
      </c>
      <c r="J21" s="8" t="n">
        <v>31300</v>
      </c>
      <c r="K21" s="8" t="n">
        <v>1800</v>
      </c>
      <c r="L21" s="11">
        <f>"T-"&amp;TEXT(ROW()-4,"000")</f>
        <v/>
      </c>
    </row>
    <row r="22">
      <c r="A22" s="5" t="n">
        <v>46304</v>
      </c>
      <c r="B22" s="6" t="inlineStr">
        <is>
          <t>MH20-CD-2202</t>
        </is>
      </c>
      <c r="C22" s="6" t="inlineStr">
        <is>
          <t>Sambhaji Nagar</t>
        </is>
      </c>
      <c r="D22" s="6" t="inlineStr">
        <is>
          <t>Jalna</t>
        </is>
      </c>
      <c r="E22" s="6" t="n">
        <v>53677</v>
      </c>
      <c r="F22" s="6" t="n">
        <v>53810</v>
      </c>
      <c r="G22" s="11">
        <f>F22-E22</f>
        <v/>
      </c>
      <c r="H22" s="6" t="n">
        <v>15</v>
      </c>
      <c r="I22" s="12">
        <f>IFERROR(G22/H22,0)</f>
        <v/>
      </c>
      <c r="J22" s="8" t="n">
        <v>3200</v>
      </c>
      <c r="K22" s="8" t="n">
        <v>140</v>
      </c>
      <c r="L22" s="11">
        <f>"T-"&amp;TEXT(ROW()-4,"000")</f>
        <v/>
      </c>
    </row>
    <row r="23">
      <c r="A23" s="5" t="n">
        <v>46305</v>
      </c>
      <c r="B23" s="6" t="inlineStr">
        <is>
          <t>MH20-AB-1102</t>
        </is>
      </c>
      <c r="C23" s="6" t="inlineStr">
        <is>
          <t>Sambhaji Nagar</t>
        </is>
      </c>
      <c r="D23" s="6" t="inlineStr">
        <is>
          <t>Solapur</t>
        </is>
      </c>
      <c r="E23" s="6" t="n">
        <v>64290</v>
      </c>
      <c r="F23" s="6" t="n">
        <v>64897</v>
      </c>
      <c r="G23" s="11">
        <f>F23-E23</f>
        <v/>
      </c>
      <c r="H23" s="6" t="n">
        <v>156</v>
      </c>
      <c r="I23" s="12">
        <f>IFERROR(G23/H23,0)</f>
        <v/>
      </c>
      <c r="J23" s="8" t="n">
        <v>31600</v>
      </c>
      <c r="K23" s="8" t="n">
        <v>1800</v>
      </c>
      <c r="L23" s="11">
        <f>"T-"&amp;TEXT(ROW()-4,"000")</f>
        <v/>
      </c>
    </row>
    <row r="24">
      <c r="A24" s="5" t="n">
        <v>46305</v>
      </c>
      <c r="B24" s="6" t="inlineStr">
        <is>
          <t>MH20-CD-2202</t>
        </is>
      </c>
      <c r="C24" s="6" t="inlineStr">
        <is>
          <t>Sambhaji Nagar</t>
        </is>
      </c>
      <c r="D24" s="6" t="inlineStr">
        <is>
          <t>Jalna</t>
        </is>
      </c>
      <c r="E24" s="6" t="n">
        <v>53810</v>
      </c>
      <c r="F24" s="6" t="n">
        <v>53952</v>
      </c>
      <c r="G24" s="11">
        <f>F24-E24</f>
        <v/>
      </c>
      <c r="H24" s="6" t="n">
        <v>15</v>
      </c>
      <c r="I24" s="12">
        <f>IFERROR(G24/H24,0)</f>
        <v/>
      </c>
      <c r="J24" s="8" t="n">
        <v>3400</v>
      </c>
      <c r="K24" s="8" t="n">
        <v>140</v>
      </c>
      <c r="L24" s="11">
        <f>"T-"&amp;TEXT(ROW()-4,"000")</f>
        <v/>
      </c>
    </row>
    <row r="25">
      <c r="A25" s="5" t="n">
        <v>46306</v>
      </c>
      <c r="B25" s="6" t="inlineStr">
        <is>
          <t>MH20-AB-1101</t>
        </is>
      </c>
      <c r="C25" s="6" t="inlineStr">
        <is>
          <t>Sambhaji Nagar</t>
        </is>
      </c>
      <c r="D25" s="6" t="inlineStr">
        <is>
          <t>Nashik</t>
        </is>
      </c>
      <c r="E25" s="6" t="n">
        <v>86265</v>
      </c>
      <c r="F25" s="6" t="n">
        <v>86635</v>
      </c>
      <c r="G25" s="11">
        <f>F25-E25</f>
        <v/>
      </c>
      <c r="H25" s="6" t="n">
        <v>96</v>
      </c>
      <c r="I25" s="12">
        <f>IFERROR(G25/H25,0)</f>
        <v/>
      </c>
      <c r="J25" s="8" t="n">
        <v>19200</v>
      </c>
      <c r="K25" s="8" t="n">
        <v>1080</v>
      </c>
      <c r="L25" s="11">
        <f>"T-"&amp;TEXT(ROW()-4,"000")</f>
        <v/>
      </c>
    </row>
    <row r="26">
      <c r="A26" s="5" t="n">
        <v>46307</v>
      </c>
      <c r="B26" s="6" t="inlineStr">
        <is>
          <t>MH20-CD-2202</t>
        </is>
      </c>
      <c r="C26" s="6" t="inlineStr">
        <is>
          <t>Sambhaji Nagar</t>
        </is>
      </c>
      <c r="D26" s="6" t="inlineStr">
        <is>
          <t>Beed</t>
        </is>
      </c>
      <c r="E26" s="6" t="n">
        <v>53952</v>
      </c>
      <c r="F26" s="6" t="n">
        <v>54221</v>
      </c>
      <c r="G26" s="11">
        <f>F26-E26</f>
        <v/>
      </c>
      <c r="H26" s="6" t="n">
        <v>28</v>
      </c>
      <c r="I26" s="12">
        <f>IFERROR(G26/H26,0)</f>
        <v/>
      </c>
      <c r="J26" s="8" t="n">
        <v>6500</v>
      </c>
      <c r="K26" s="8" t="n">
        <v>280</v>
      </c>
      <c r="L26" s="11">
        <f>"T-"&amp;TEXT(ROW()-4,"000")</f>
        <v/>
      </c>
    </row>
    <row r="27">
      <c r="A27" s="5" t="n">
        <v>46308</v>
      </c>
      <c r="B27" s="6" t="inlineStr">
        <is>
          <t>MH20-AB-1101</t>
        </is>
      </c>
      <c r="C27" s="6" t="inlineStr">
        <is>
          <t>Sambhaji Nagar</t>
        </is>
      </c>
      <c r="D27" s="6" t="inlineStr">
        <is>
          <t>Solapur</t>
        </is>
      </c>
      <c r="E27" s="6" t="n">
        <v>86635</v>
      </c>
      <c r="F27" s="6" t="n">
        <v>87239</v>
      </c>
      <c r="G27" s="11">
        <f>F27-E27</f>
        <v/>
      </c>
      <c r="H27" s="6" t="n">
        <v>143</v>
      </c>
      <c r="I27" s="12">
        <f>IFERROR(G27/H27,0)</f>
        <v/>
      </c>
      <c r="J27" s="8" t="n">
        <v>31400</v>
      </c>
      <c r="K27" s="8" t="n">
        <v>1800</v>
      </c>
      <c r="L27" s="11">
        <f>"T-"&amp;TEXT(ROW()-4,"000")</f>
        <v/>
      </c>
    </row>
    <row r="28">
      <c r="A28" s="5" t="n">
        <v>46308</v>
      </c>
      <c r="B28" s="6" t="inlineStr">
        <is>
          <t>MH20-AB-1102</t>
        </is>
      </c>
      <c r="C28" s="6" t="inlineStr">
        <is>
          <t>Sambhaji Nagar</t>
        </is>
      </c>
      <c r="D28" s="6" t="inlineStr">
        <is>
          <t>Nashik</t>
        </is>
      </c>
      <c r="E28" s="6" t="n">
        <v>64897</v>
      </c>
      <c r="F28" s="6" t="n">
        <v>65267</v>
      </c>
      <c r="G28" s="11">
        <f>F28-E28</f>
        <v/>
      </c>
      <c r="H28" s="6" t="n">
        <v>87</v>
      </c>
      <c r="I28" s="12">
        <f>IFERROR(G28/H28,0)</f>
        <v/>
      </c>
      <c r="J28" s="8" t="n">
        <v>19200</v>
      </c>
      <c r="K28" s="8" t="n">
        <v>1080</v>
      </c>
      <c r="L28" s="11">
        <f>"T-"&amp;TEXT(ROW()-4,"000")</f>
        <v/>
      </c>
    </row>
    <row r="29">
      <c r="A29" s="5" t="n">
        <v>46308</v>
      </c>
      <c r="B29" s="6" t="inlineStr">
        <is>
          <t>MH20-CD-2201</t>
        </is>
      </c>
      <c r="C29" s="6" t="inlineStr">
        <is>
          <t>Sambhaji Nagar</t>
        </is>
      </c>
      <c r="D29" s="6" t="inlineStr">
        <is>
          <t>Jalna</t>
        </is>
      </c>
      <c r="E29" s="6" t="n">
        <v>41009</v>
      </c>
      <c r="F29" s="6" t="n">
        <v>41150</v>
      </c>
      <c r="G29" s="11">
        <f>F29-E29</f>
        <v/>
      </c>
      <c r="H29" s="6" t="n">
        <v>15</v>
      </c>
      <c r="I29" s="12">
        <f>IFERROR(G29/H29,0)</f>
        <v/>
      </c>
      <c r="J29" s="8" t="n">
        <v>3400</v>
      </c>
      <c r="K29" s="8" t="n">
        <v>140</v>
      </c>
      <c r="L29" s="11">
        <f>"T-"&amp;TEXT(ROW()-4,"000")</f>
        <v/>
      </c>
    </row>
    <row r="30">
      <c r="A30" s="5" t="n">
        <v>46308</v>
      </c>
      <c r="B30" s="6" t="inlineStr">
        <is>
          <t>MH20-CD-2202</t>
        </is>
      </c>
      <c r="C30" s="6" t="inlineStr">
        <is>
          <t>Sambhaji Nagar</t>
        </is>
      </c>
      <c r="D30" s="6" t="inlineStr">
        <is>
          <t>Jalna</t>
        </is>
      </c>
      <c r="E30" s="6" t="n">
        <v>54221</v>
      </c>
      <c r="F30" s="6" t="n">
        <v>54359</v>
      </c>
      <c r="G30" s="11">
        <f>F30-E30</f>
        <v/>
      </c>
      <c r="H30" s="6" t="n">
        <v>15</v>
      </c>
      <c r="I30" s="12">
        <f>IFERROR(G30/H30,0)</f>
        <v/>
      </c>
      <c r="J30" s="8" t="n">
        <v>3300</v>
      </c>
      <c r="K30" s="8" t="n">
        <v>140</v>
      </c>
      <c r="L30" s="11">
        <f>"T-"&amp;TEXT(ROW()-4,"000")</f>
        <v/>
      </c>
    </row>
    <row r="31">
      <c r="A31" s="5" t="n">
        <v>46309</v>
      </c>
      <c r="B31" s="6" t="inlineStr">
        <is>
          <t>MH20-AB-1101</t>
        </is>
      </c>
      <c r="C31" s="6" t="inlineStr">
        <is>
          <t>Sambhaji Nagar</t>
        </is>
      </c>
      <c r="D31" s="6" t="inlineStr">
        <is>
          <t>Solapur</t>
        </is>
      </c>
      <c r="E31" s="6" t="n">
        <v>87239</v>
      </c>
      <c r="F31" s="6" t="n">
        <v>87841</v>
      </c>
      <c r="G31" s="11">
        <f>F31-E31</f>
        <v/>
      </c>
      <c r="H31" s="6" t="n">
        <v>155</v>
      </c>
      <c r="I31" s="12">
        <f>IFERROR(G31/H31,0)</f>
        <v/>
      </c>
      <c r="J31" s="8" t="n">
        <v>31300</v>
      </c>
      <c r="K31" s="8" t="n">
        <v>1800</v>
      </c>
      <c r="L31" s="11">
        <f>"T-"&amp;TEXT(ROW()-4,"000")</f>
        <v/>
      </c>
    </row>
    <row r="32">
      <c r="A32" s="5" t="n">
        <v>46309</v>
      </c>
      <c r="B32" s="6" t="inlineStr">
        <is>
          <t>MH20-CD-2201</t>
        </is>
      </c>
      <c r="C32" s="6" t="inlineStr">
        <is>
          <t>Sambhaji Nagar</t>
        </is>
      </c>
      <c r="D32" s="6" t="inlineStr">
        <is>
          <t>Beed</t>
        </is>
      </c>
      <c r="E32" s="6" t="n">
        <v>41150</v>
      </c>
      <c r="F32" s="6" t="n">
        <v>41418</v>
      </c>
      <c r="G32" s="11">
        <f>F32-E32</f>
        <v/>
      </c>
      <c r="H32" s="6" t="n">
        <v>28</v>
      </c>
      <c r="I32" s="12">
        <f>IFERROR(G32/H32,0)</f>
        <v/>
      </c>
      <c r="J32" s="8" t="n">
        <v>6400</v>
      </c>
      <c r="K32" s="8" t="n">
        <v>280</v>
      </c>
      <c r="L32" s="11">
        <f>"T-"&amp;TEXT(ROW()-4,"000")</f>
        <v/>
      </c>
    </row>
    <row r="33">
      <c r="A33" s="5" t="n">
        <v>46310</v>
      </c>
      <c r="B33" s="6" t="inlineStr">
        <is>
          <t>MH20-AB-1101</t>
        </is>
      </c>
      <c r="C33" s="6" t="inlineStr">
        <is>
          <t>Sambhaji Nagar</t>
        </is>
      </c>
      <c r="D33" s="6" t="inlineStr">
        <is>
          <t>Solapur</t>
        </is>
      </c>
      <c r="E33" s="6" t="n">
        <v>87841</v>
      </c>
      <c r="F33" s="6" t="n">
        <v>88445</v>
      </c>
      <c r="G33" s="11">
        <f>F33-E33</f>
        <v/>
      </c>
      <c r="H33" s="6" t="n">
        <v>150</v>
      </c>
      <c r="I33" s="12">
        <f>IFERROR(G33/H33,0)</f>
        <v/>
      </c>
      <c r="J33" s="8" t="n">
        <v>31400</v>
      </c>
      <c r="K33" s="8" t="n">
        <v>1800</v>
      </c>
      <c r="L33" s="11">
        <f>"T-"&amp;TEXT(ROW()-4,"000")</f>
        <v/>
      </c>
    </row>
    <row r="34">
      <c r="A34" s="5" t="n">
        <v>46310</v>
      </c>
      <c r="B34" s="6" t="inlineStr">
        <is>
          <t>MH20-CD-2201</t>
        </is>
      </c>
      <c r="C34" s="6" t="inlineStr">
        <is>
          <t>Sambhaji Nagar</t>
        </is>
      </c>
      <c r="D34" s="6" t="inlineStr">
        <is>
          <t>Beed</t>
        </is>
      </c>
      <c r="E34" s="6" t="n">
        <v>41418</v>
      </c>
      <c r="F34" s="6" t="n">
        <v>41683</v>
      </c>
      <c r="G34" s="11">
        <f>F34-E34</f>
        <v/>
      </c>
      <c r="H34" s="6" t="n">
        <v>27</v>
      </c>
      <c r="I34" s="12">
        <f>IFERROR(G34/H34,0)</f>
        <v/>
      </c>
      <c r="J34" s="8" t="n">
        <v>6400</v>
      </c>
      <c r="K34" s="8" t="n">
        <v>280</v>
      </c>
      <c r="L34" s="11">
        <f>"T-"&amp;TEXT(ROW()-4,"000")</f>
        <v/>
      </c>
    </row>
  </sheetData>
  <conditionalFormatting sqref="I5:I1000">
    <cfRule type="colorScale" priority="1">
      <colorScale>
        <cfvo type="min"/>
        <cfvo type="max"/>
        <color rgb="00F8696B"/>
        <color rgb="0063BE7B"/>
      </colorScale>
    </cfRule>
  </conditionalFormatting>
  <dataValidations count="1">
    <dataValidation sqref="B5:B1000" showDropDown="0" showInputMessage="0" showErrorMessage="1" allowBlank="1" errorTitle="Not in the list" error="Pick a value from the list" type="list">
      <formula1>=Vehicles!$A$5:$A$50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0" customWidth="1" min="3" max="3"/>
    <col width="11" customWidth="1" min="4" max="4"/>
  </cols>
  <sheetData>
    <row r="1">
      <c r="A1" s="1" t="inlineStr">
        <is>
          <t>Maintenance log</t>
        </is>
      </c>
    </row>
    <row r="2">
      <c r="A2" s="2" t="inlineStr">
        <is>
          <t>One row per bill.</t>
        </is>
      </c>
    </row>
    <row r="4">
      <c r="A4" s="9" t="inlineStr">
        <is>
          <t>Date</t>
        </is>
      </c>
      <c r="B4" s="9" t="inlineStr">
        <is>
          <t>Vehicle</t>
        </is>
      </c>
      <c r="C4" s="9" t="inlineStr">
        <is>
          <t>Type</t>
        </is>
      </c>
      <c r="D4" s="9" t="inlineStr">
        <is>
          <t>Amount (₹)</t>
        </is>
      </c>
    </row>
    <row r="5">
      <c r="A5" s="5" t="n">
        <v>46299</v>
      </c>
      <c r="B5" s="6" t="inlineStr">
        <is>
          <t>MH20-AB-1101</t>
        </is>
      </c>
      <c r="C5" s="6" t="inlineStr">
        <is>
          <t>Service</t>
        </is>
      </c>
      <c r="D5" s="8" t="n">
        <v>8500</v>
      </c>
    </row>
    <row r="6">
      <c r="A6" s="5" t="n">
        <v>46302</v>
      </c>
      <c r="B6" s="6" t="inlineStr">
        <is>
          <t>MH20-CD-2201</t>
        </is>
      </c>
      <c r="C6" s="6" t="inlineStr">
        <is>
          <t>Battery</t>
        </is>
      </c>
      <c r="D6" s="8" t="n">
        <v>6200</v>
      </c>
    </row>
    <row r="7">
      <c r="A7" s="5" t="n">
        <v>46304</v>
      </c>
      <c r="B7" s="6" t="inlineStr">
        <is>
          <t>MH20-AB-1102</t>
        </is>
      </c>
      <c r="C7" s="6" t="inlineStr">
        <is>
          <t>Tyres</t>
        </is>
      </c>
      <c r="D7" s="8" t="n">
        <v>38000</v>
      </c>
    </row>
    <row r="8">
      <c r="A8" s="5" t="n">
        <v>46308</v>
      </c>
      <c r="B8" s="6" t="inlineStr">
        <is>
          <t>MH20-CD-2202</t>
        </is>
      </c>
      <c r="C8" s="6" t="inlineStr">
        <is>
          <t>Service</t>
        </is>
      </c>
      <c r="D8" s="8" t="n">
        <v>4200</v>
      </c>
    </row>
    <row r="9">
      <c r="A9" s="5" t="n">
        <v>46310</v>
      </c>
      <c r="B9" s="6" t="inlineStr">
        <is>
          <t>MH20-AB-1101</t>
        </is>
      </c>
      <c r="C9" s="6" t="inlineStr">
        <is>
          <t>Repair</t>
        </is>
      </c>
      <c r="D9" s="8" t="n">
        <v>5600</v>
      </c>
    </row>
  </sheetData>
  <dataValidations count="2">
    <dataValidation sqref="B5:B500" showDropDown="0" showInputMessage="0" showErrorMessage="1" allowBlank="1" errorTitle="Not in the list" error="Pick a value from the list" type="list">
      <formula1>=Vehicles!$A$5:$A$50</formula1>
    </dataValidation>
    <dataValidation sqref="C5:C500" showDropDown="0" showInputMessage="0" showErrorMessage="1" allowBlank="1" errorTitle="Not in the list" error="Pick a value from the list" type="list">
      <formula1>=Setup!$D$3:$D$6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4" customWidth="1" min="1" max="1"/>
    <col width="6" customWidth="1" min="2" max="2"/>
    <col width="7" customWidth="1" min="3" max="3"/>
    <col width="9" customWidth="1" min="4" max="4"/>
    <col width="10" customWidth="1" min="5" max="5"/>
    <col width="12" customWidth="1" min="6" max="6"/>
    <col width="9" customWidth="1" min="7" max="7"/>
    <col width="12" customWidth="1" min="8" max="8"/>
    <col width="9" customWidth="1" min="9" max="9"/>
    <col width="12" customWidth="1" min="10" max="10"/>
    <col width="11" customWidth="1" min="11" max="11"/>
    <col width="11" customWidth="1" min="12" max="12"/>
    <col width="11" customWidth="1" min="13" max="13"/>
  </cols>
  <sheetData>
    <row r="1">
      <c r="A1" s="1" t="inlineStr">
        <is>
          <t>Cost per km and profit by vehicle</t>
        </is>
      </c>
    </row>
    <row r="2">
      <c r="A2" s="2" t="inlineStr">
        <is>
          <t>Diesel cost = litres × Setup price. Driver cost = trips × allowance. Cost per km = total cost ÷ km.</t>
        </is>
      </c>
    </row>
    <row r="4">
      <c r="A4" s="9" t="inlineStr">
        <is>
          <t>Vehicle</t>
        </is>
      </c>
      <c r="B4" s="9" t="inlineStr">
        <is>
          <t>Trips</t>
        </is>
      </c>
      <c r="C4" s="9" t="inlineStr">
        <is>
          <t>Km</t>
        </is>
      </c>
      <c r="D4" s="9" t="inlineStr">
        <is>
          <t>Diesel (L)</t>
        </is>
      </c>
      <c r="E4" s="9" t="inlineStr">
        <is>
          <t>Km per litre</t>
        </is>
      </c>
      <c r="F4" s="9" t="inlineStr">
        <is>
          <t>Diesel cost (₹)</t>
        </is>
      </c>
      <c r="G4" s="9" t="inlineStr">
        <is>
          <t>Tolls (₹)</t>
        </is>
      </c>
      <c r="H4" s="9" t="inlineStr">
        <is>
          <t>Maintenance (₹)</t>
        </is>
      </c>
      <c r="I4" s="9" t="inlineStr">
        <is>
          <t>Driver (₹)</t>
        </is>
      </c>
      <c r="J4" s="9" t="inlineStr">
        <is>
          <t>Total cost (₹)</t>
        </is>
      </c>
      <c r="K4" s="9" t="inlineStr">
        <is>
          <t>Cost per km (₹)</t>
        </is>
      </c>
      <c r="L4" s="9" t="inlineStr">
        <is>
          <t>Freight (₹)</t>
        </is>
      </c>
      <c r="M4" s="9" t="inlineStr">
        <is>
          <t>Profit (₹)</t>
        </is>
      </c>
    </row>
    <row r="5">
      <c r="A5" s="11">
        <f>Vehicles!A5</f>
        <v/>
      </c>
      <c r="B5" s="11">
        <f>COUNTIF(Trips!$B$5:$B$1000,A5)</f>
        <v/>
      </c>
      <c r="C5" s="11">
        <f>SUMIFS(Trips!$G$5:$G$1000,Trips!$B$5:$B$1000,A5)</f>
        <v/>
      </c>
      <c r="D5" s="11">
        <f>SUMIFS(Trips!$H$5:$H$1000,Trips!$B$5:$B$1000,A5)</f>
        <v/>
      </c>
      <c r="E5" s="12">
        <f>IFERROR(C5/D5,0)</f>
        <v/>
      </c>
      <c r="F5" s="13">
        <f>D5*Setup!$B$4</f>
        <v/>
      </c>
      <c r="G5" s="13">
        <f>SUMIFS(Trips!$K$5:$K$1000,Trips!$B$5:$B$1000,A5)</f>
        <v/>
      </c>
      <c r="H5" s="13">
        <f>SUMIFS(Maintenance!$D$5:$D$500,Maintenance!$B$5:$B$500,A5)</f>
        <v/>
      </c>
      <c r="I5" s="13">
        <f>B5*Setup!$B$6</f>
        <v/>
      </c>
      <c r="J5" s="13">
        <f>SUM(F5:I5)</f>
        <v/>
      </c>
      <c r="K5" s="14">
        <f>IFERROR(J5/C5,0)</f>
        <v/>
      </c>
      <c r="L5" s="13">
        <f>SUMIFS(Trips!$J$5:$J$1000,Trips!$B$5:$B$1000,A5)</f>
        <v/>
      </c>
      <c r="M5" s="13">
        <f>L5-J5</f>
        <v/>
      </c>
    </row>
    <row r="6">
      <c r="A6" s="11">
        <f>Vehicles!A6</f>
        <v/>
      </c>
      <c r="B6" s="11">
        <f>COUNTIF(Trips!$B$5:$B$1000,A6)</f>
        <v/>
      </c>
      <c r="C6" s="11">
        <f>SUMIFS(Trips!$G$5:$G$1000,Trips!$B$5:$B$1000,A6)</f>
        <v/>
      </c>
      <c r="D6" s="11">
        <f>SUMIFS(Trips!$H$5:$H$1000,Trips!$B$5:$B$1000,A6)</f>
        <v/>
      </c>
      <c r="E6" s="12">
        <f>IFERROR(C6/D6,0)</f>
        <v/>
      </c>
      <c r="F6" s="13">
        <f>D6*Setup!$B$4</f>
        <v/>
      </c>
      <c r="G6" s="13">
        <f>SUMIFS(Trips!$K$5:$K$1000,Trips!$B$5:$B$1000,A6)</f>
        <v/>
      </c>
      <c r="H6" s="13">
        <f>SUMIFS(Maintenance!$D$5:$D$500,Maintenance!$B$5:$B$500,A6)</f>
        <v/>
      </c>
      <c r="I6" s="13">
        <f>B6*Setup!$B$6</f>
        <v/>
      </c>
      <c r="J6" s="13">
        <f>SUM(F6:I6)</f>
        <v/>
      </c>
      <c r="K6" s="14">
        <f>IFERROR(J6/C6,0)</f>
        <v/>
      </c>
      <c r="L6" s="13">
        <f>SUMIFS(Trips!$J$5:$J$1000,Trips!$B$5:$B$1000,A6)</f>
        <v/>
      </c>
      <c r="M6" s="13">
        <f>L6-J6</f>
        <v/>
      </c>
    </row>
    <row r="7">
      <c r="A7" s="11">
        <f>Vehicles!A7</f>
        <v/>
      </c>
      <c r="B7" s="11">
        <f>COUNTIF(Trips!$B$5:$B$1000,A7)</f>
        <v/>
      </c>
      <c r="C7" s="11">
        <f>SUMIFS(Trips!$G$5:$G$1000,Trips!$B$5:$B$1000,A7)</f>
        <v/>
      </c>
      <c r="D7" s="11">
        <f>SUMIFS(Trips!$H$5:$H$1000,Trips!$B$5:$B$1000,A7)</f>
        <v/>
      </c>
      <c r="E7" s="12">
        <f>IFERROR(C7/D7,0)</f>
        <v/>
      </c>
      <c r="F7" s="13">
        <f>D7*Setup!$B$4</f>
        <v/>
      </c>
      <c r="G7" s="13">
        <f>SUMIFS(Trips!$K$5:$K$1000,Trips!$B$5:$B$1000,A7)</f>
        <v/>
      </c>
      <c r="H7" s="13">
        <f>SUMIFS(Maintenance!$D$5:$D$500,Maintenance!$B$5:$B$500,A7)</f>
        <v/>
      </c>
      <c r="I7" s="13">
        <f>B7*Setup!$B$6</f>
        <v/>
      </c>
      <c r="J7" s="13">
        <f>SUM(F7:I7)</f>
        <v/>
      </c>
      <c r="K7" s="14">
        <f>IFERROR(J7/C7,0)</f>
        <v/>
      </c>
      <c r="L7" s="13">
        <f>SUMIFS(Trips!$J$5:$J$1000,Trips!$B$5:$B$1000,A7)</f>
        <v/>
      </c>
      <c r="M7" s="13">
        <f>L7-J7</f>
        <v/>
      </c>
    </row>
    <row r="8">
      <c r="A8" s="11">
        <f>Vehicles!A8</f>
        <v/>
      </c>
      <c r="B8" s="11">
        <f>COUNTIF(Trips!$B$5:$B$1000,A8)</f>
        <v/>
      </c>
      <c r="C8" s="11">
        <f>SUMIFS(Trips!$G$5:$G$1000,Trips!$B$5:$B$1000,A8)</f>
        <v/>
      </c>
      <c r="D8" s="11">
        <f>SUMIFS(Trips!$H$5:$H$1000,Trips!$B$5:$B$1000,A8)</f>
        <v/>
      </c>
      <c r="E8" s="12">
        <f>IFERROR(C8/D8,0)</f>
        <v/>
      </c>
      <c r="F8" s="13">
        <f>D8*Setup!$B$4</f>
        <v/>
      </c>
      <c r="G8" s="13">
        <f>SUMIFS(Trips!$K$5:$K$1000,Trips!$B$5:$B$1000,A8)</f>
        <v/>
      </c>
      <c r="H8" s="13">
        <f>SUMIFS(Maintenance!$D$5:$D$500,Maintenance!$B$5:$B$500,A8)</f>
        <v/>
      </c>
      <c r="I8" s="13">
        <f>B8*Setup!$B$6</f>
        <v/>
      </c>
      <c r="J8" s="13">
        <f>SUM(F8:I8)</f>
        <v/>
      </c>
      <c r="K8" s="14">
        <f>IFERROR(J8/C8,0)</f>
        <v/>
      </c>
      <c r="L8" s="13">
        <f>SUMIFS(Trips!$J$5:$J$1000,Trips!$B$5:$B$1000,A8)</f>
        <v/>
      </c>
      <c r="M8" s="13">
        <f>L8-J8</f>
        <v/>
      </c>
    </row>
    <row r="9">
      <c r="A9" s="15" t="inlineStr">
        <is>
          <t>Total</t>
        </is>
      </c>
      <c r="B9" s="15">
        <f>SUM(B5:B8)</f>
        <v/>
      </c>
      <c r="C9" s="15">
        <f>SUM(C5:C8)</f>
        <v/>
      </c>
      <c r="D9" s="15">
        <f>SUM(D5:D8)</f>
        <v/>
      </c>
      <c r="F9" s="16">
        <f>SUM(F5:F8)</f>
        <v/>
      </c>
      <c r="G9" s="16">
        <f>SUM(G5:G8)</f>
        <v/>
      </c>
      <c r="H9" s="16">
        <f>SUM(H5:H8)</f>
        <v/>
      </c>
      <c r="I9" s="16">
        <f>SUM(I5:I8)</f>
        <v/>
      </c>
      <c r="J9" s="16">
        <f>SUM(J5:J8)</f>
        <v/>
      </c>
      <c r="K9" s="17">
        <f>J9/C9</f>
        <v/>
      </c>
      <c r="L9" s="16">
        <f>SUM(L5:L8)</f>
        <v/>
      </c>
      <c r="M9" s="16">
        <f>SUM(M5:M8)</f>
        <v/>
      </c>
    </row>
  </sheetData>
  <conditionalFormatting sqref="M5:M8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</cols>
  <sheetData>
    <row r="1">
      <c r="A1" s="1" t="inlineStr">
        <is>
          <t>Printable trip sheet</t>
        </is>
      </c>
    </row>
    <row r="2">
      <c r="A2" s="2" t="inlineStr">
        <is>
          <t>Type a Trip ID in B4. Print A1:D18.</t>
        </is>
      </c>
    </row>
    <row r="4">
      <c r="A4" s="4" t="inlineStr">
        <is>
          <t>Trip ID</t>
        </is>
      </c>
      <c r="B4" s="6" t="inlineStr">
        <is>
          <t>T-005</t>
        </is>
      </c>
    </row>
    <row r="6">
      <c r="A6" s="4" t="inlineStr">
        <is>
          <t>Date</t>
        </is>
      </c>
      <c r="B6" s="10">
        <f>_xlfn.XLOOKUP($B$4,Trips!$L$5:$L$1000,Trips!$A$5:$A$1000,"Not found")</f>
        <v/>
      </c>
    </row>
    <row r="7">
      <c r="A7" s="4" t="inlineStr">
        <is>
          <t>Vehicle</t>
        </is>
      </c>
      <c r="B7" s="11">
        <f>_xlfn.XLOOKUP($B$4,Trips!$L$5:$L$1000,Trips!$B$5:$B$1000,"Not found")</f>
        <v/>
      </c>
    </row>
    <row r="8">
      <c r="A8" s="4" t="inlineStr">
        <is>
          <t>From</t>
        </is>
      </c>
      <c r="B8" s="11">
        <f>_xlfn.XLOOKUP($B$4,Trips!$L$5:$L$1000,Trips!$C$5:$C$1000,"Not found")</f>
        <v/>
      </c>
    </row>
    <row r="9">
      <c r="A9" s="4" t="inlineStr">
        <is>
          <t>To</t>
        </is>
      </c>
      <c r="B9" s="11">
        <f>_xlfn.XLOOKUP($B$4,Trips!$L$5:$L$1000,Trips!$D$5:$D$1000,"Not found")</f>
        <v/>
      </c>
    </row>
    <row r="10">
      <c r="A10" s="4" t="inlineStr">
        <is>
          <t>Start km</t>
        </is>
      </c>
      <c r="B10" s="11">
        <f>_xlfn.XLOOKUP($B$4,Trips!$L$5:$L$1000,Trips!$E$5:$E$1000,"Not found")</f>
        <v/>
      </c>
    </row>
    <row r="11">
      <c r="A11" s="4" t="inlineStr">
        <is>
          <t>End km</t>
        </is>
      </c>
      <c r="B11" s="11">
        <f>_xlfn.XLOOKUP($B$4,Trips!$L$5:$L$1000,Trips!$F$5:$F$1000,"Not found")</f>
        <v/>
      </c>
    </row>
    <row r="12">
      <c r="A12" s="4" t="inlineStr">
        <is>
          <t>Km</t>
        </is>
      </c>
      <c r="B12" s="11">
        <f>_xlfn.XLOOKUP($B$4,Trips!$L$5:$L$1000,Trips!$G$5:$G$1000,"Not found")</f>
        <v/>
      </c>
    </row>
    <row r="13">
      <c r="A13" s="4" t="inlineStr">
        <is>
          <t>Diesel (L)</t>
        </is>
      </c>
      <c r="B13" s="11">
        <f>_xlfn.XLOOKUP($B$4,Trips!$L$5:$L$1000,Trips!$H$5:$H$1000,"Not found")</f>
        <v/>
      </c>
    </row>
    <row r="14">
      <c r="A14" s="4" t="inlineStr">
        <is>
          <t>Freight (₹)</t>
        </is>
      </c>
      <c r="B14" s="13">
        <f>_xlfn.XLOOKUP($B$4,Trips!$L$5:$L$1000,Trips!$J$5:$J$1000,"Not found")</f>
        <v/>
      </c>
    </row>
    <row r="15">
      <c r="A15" s="4" t="inlineStr">
        <is>
          <t>Tolls (₹)</t>
        </is>
      </c>
      <c r="B15" s="13">
        <f>_xlfn.XLOOKUP($B$4,Trips!$L$5:$L$1000,Trips!$K$5:$K$1000,"Not found")</f>
        <v/>
      </c>
    </row>
    <row r="16">
      <c r="A16" s="4" t="inlineStr">
        <is>
          <t>Driver</t>
        </is>
      </c>
      <c r="B16" s="11">
        <f>_xlfn.XLOOKUP(B7,Vehicles!$A$5:$A$50,Vehicles!$C$5:$C$50,"")</f>
        <v/>
      </c>
    </row>
    <row r="18">
      <c r="A18" t="inlineStr">
        <is>
          <t>Driver signature: ____________   Checked by: ____________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Fleet dashboard: 1 to 17 October 2026</t>
        </is>
      </c>
    </row>
    <row r="2">
      <c r="A2" s="2" t="inlineStr">
        <is>
          <t>Formulas over Trips, Vehicle report and Vehicles.</t>
        </is>
      </c>
    </row>
    <row r="4" ht="32" customHeight="1">
      <c r="A4" s="9" t="inlineStr">
        <is>
          <t>Trips</t>
        </is>
      </c>
      <c r="B4" s="9" t="inlineStr">
        <is>
          <t>Km run</t>
        </is>
      </c>
      <c r="C4" s="9" t="inlineStr">
        <is>
          <t>Cost per km</t>
        </is>
      </c>
      <c r="D4" s="9" t="inlineStr">
        <is>
          <t>Freight earned</t>
        </is>
      </c>
      <c r="E4" s="9" t="inlineStr">
        <is>
          <t>Profit</t>
        </is>
      </c>
      <c r="F4" s="9" t="inlineStr">
        <is>
          <t>Vehicles with document alert</t>
        </is>
      </c>
    </row>
    <row r="5" ht="30" customHeight="1">
      <c r="A5" s="18">
        <f>'Vehicle report'!B9</f>
        <v/>
      </c>
      <c r="B5" s="19">
        <f>'Vehicle report'!C9</f>
        <v/>
      </c>
      <c r="C5" s="20">
        <f>'Vehicle report'!K9</f>
        <v/>
      </c>
      <c r="D5" s="21">
        <f>'Vehicle report'!L9</f>
        <v/>
      </c>
      <c r="E5" s="21">
        <f>'Vehicle report'!M9</f>
        <v/>
      </c>
      <c r="F5" s="18">
        <f>COUNTIF(Vehicles!J5:J8,"&lt;&gt;OK")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2026-10-17T06:19:05Z</dcterms:created>
  <dcterms:modified xmlns:dcterms="http://purl.org/dc/terms/" xmlns:xsi="http://www.w3.org/2001/XMLSchema-instance" xsi:type="dcterms:W3CDTF">2026-10-17T06:19:05Z</dcterms:modified>
</cp:coreProperties>
</file>