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asks" sheetId="3" state="visible" r:id="rId3"/>
    <sheet xmlns:r="http://schemas.openxmlformats.org/officeDocument/2006/relationships" name="Burndown" sheetId="4" state="visible" r:id="rId4"/>
    <sheet xmlns:r="http://schemas.openxmlformats.org/officeDocument/2006/relationships" name="Risks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Sprint S2 burndown</a:t>
            </a:r>
          </a:p>
        </rich>
      </tx>
    </title>
    <plotArea>
      <lineChart>
        <grouping val="standard"/>
        <ser>
          <idx val="0"/>
          <order val="0"/>
          <tx>
            <strRef>
              <f>'Burndown'!B7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'Burndown'!$A$8:$A$21</f>
            </numRef>
          </cat>
          <val>
            <numRef>
              <f>'Burndown'!$B$8:$B$21</f>
            </numRef>
          </val>
        </ser>
        <ser>
          <idx val="1"/>
          <order val="1"/>
          <tx>
            <strRef>
              <f>'Burndown'!C7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'Burndown'!$A$8:$A$21</f>
            </numRef>
          </cat>
          <val>
            <numRef>
              <f>'Burndown'!$C$8:$C$21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by 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'Report'!$A$13:$A$16</f>
            </numRef>
          </cat>
          <val>
            <numRef>
              <f>'Report'!$B$13:$B$16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vs actual hours by owner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'Report'!$D$5:$D$9</f>
            </numRef>
          </val>
        </ser>
        <ser>
          <idx val="1"/>
          <order val="1"/>
          <tx>
            <strRef>
              <f>'Report'!E4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Software project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(as-of date, team rates, statuses, priorities, sprints), Tasks, Burndown, Risks, Report, Dashboard.</t>
        </is>
      </c>
    </row>
    <row r="8">
      <c r="A8" t="inlineStr">
        <is>
          <t>Add tasks below the last row; formulas in columns L to P must be copied down. Type remaining hours in Burndown column C at the end of each day.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2" customWidth="1" min="5" max="5"/>
    <col width="10" customWidth="1" min="6" max="6"/>
    <col width="8" customWidth="1" min="8" max="8"/>
    <col width="12" customWidth="1" min="9" max="9"/>
    <col width="12" customWidth="1" min="10" max="10"/>
  </cols>
  <sheetData>
    <row r="1">
      <c r="A1" s="1" t="inlineStr">
        <is>
          <t>Software Project Management: Setup (billing app for a Nashik distributor)</t>
        </is>
      </c>
    </row>
    <row r="2">
      <c r="A2" s="2" t="inlineStr">
        <is>
          <t>Made-up project, people and rates. Lists here feed the drop-downs on the Tasks sheet.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to make it live; the example is fixed at 17-10-2026.</t>
        </is>
      </c>
    </row>
    <row r="4">
      <c r="A4" s="3" t="inlineStr">
        <is>
          <t>Project</t>
        </is>
      </c>
      <c r="B4" s="5" t="inlineStr">
        <is>
          <t>Billing app, Nashik distributor</t>
        </is>
      </c>
    </row>
    <row r="5">
      <c r="A5" s="3" t="inlineStr">
        <is>
          <t>Hours budget</t>
        </is>
      </c>
      <c r="B5" s="5" t="n">
        <v>520</v>
      </c>
    </row>
    <row r="7">
      <c r="A7" s="6" t="inlineStr">
        <is>
          <t>Team member</t>
        </is>
      </c>
      <c r="B7" s="6" t="inlineStr">
        <is>
          <t>Role</t>
        </is>
      </c>
      <c r="C7" s="6" t="inlineStr">
        <is>
          <t>Cost per hour (₹)</t>
        </is>
      </c>
      <c r="E7" s="7" t="inlineStr">
        <is>
          <t>Status</t>
        </is>
      </c>
      <c r="F7" s="7" t="inlineStr">
        <is>
          <t>Priority</t>
        </is>
      </c>
      <c r="H7" s="6" t="inlineStr">
        <is>
          <t>Sprint</t>
        </is>
      </c>
      <c r="I7" s="6" t="inlineStr">
        <is>
          <t>Starts</t>
        </is>
      </c>
      <c r="J7" s="6" t="inlineStr">
        <is>
          <t>Ends</t>
        </is>
      </c>
    </row>
    <row r="8">
      <c r="A8" s="5" t="inlineStr">
        <is>
          <t>Ravindra Bagale</t>
        </is>
      </c>
      <c r="B8" s="5" t="inlineStr">
        <is>
          <t>Project manager</t>
        </is>
      </c>
      <c r="C8" s="8" t="n">
        <v>1200</v>
      </c>
      <c r="E8" s="5" t="inlineStr">
        <is>
          <t>Not started</t>
        </is>
      </c>
      <c r="F8" s="5" t="inlineStr">
        <is>
          <t>High</t>
        </is>
      </c>
      <c r="H8" s="5" t="inlineStr">
        <is>
          <t>S1</t>
        </is>
      </c>
      <c r="I8" s="4" t="n">
        <v>46296</v>
      </c>
      <c r="J8" s="4" t="n">
        <v>46309</v>
      </c>
    </row>
    <row r="9">
      <c r="A9" s="5" t="inlineStr">
        <is>
          <t>Shraddha Bagale</t>
        </is>
      </c>
      <c r="B9" s="5" t="inlineStr">
        <is>
          <t>Developer</t>
        </is>
      </c>
      <c r="C9" s="8" t="n">
        <v>900</v>
      </c>
      <c r="E9" s="5" t="inlineStr">
        <is>
          <t>In progress</t>
        </is>
      </c>
      <c r="F9" s="5" t="inlineStr">
        <is>
          <t>Medium</t>
        </is>
      </c>
      <c r="H9" s="5" t="inlineStr">
        <is>
          <t>S2</t>
        </is>
      </c>
      <c r="I9" s="4" t="n">
        <v>46310</v>
      </c>
      <c r="J9" s="4" t="n">
        <v>46323</v>
      </c>
    </row>
    <row r="10">
      <c r="A10" s="5" t="inlineStr">
        <is>
          <t>Shahrukh</t>
        </is>
      </c>
      <c r="B10" s="5" t="inlineStr">
        <is>
          <t>Developer</t>
        </is>
      </c>
      <c r="C10" s="8" t="n">
        <v>800</v>
      </c>
      <c r="E10" s="5" t="inlineStr">
        <is>
          <t>Done</t>
        </is>
      </c>
      <c r="F10" s="5" t="inlineStr">
        <is>
          <t>Low</t>
        </is>
      </c>
      <c r="H10" s="5" t="inlineStr">
        <is>
          <t>S3</t>
        </is>
      </c>
      <c r="I10" s="4" t="n">
        <v>46324</v>
      </c>
      <c r="J10" s="4" t="n">
        <v>46337</v>
      </c>
    </row>
    <row r="11">
      <c r="A11" s="5" t="inlineStr">
        <is>
          <t>Zoya</t>
        </is>
      </c>
      <c r="B11" s="5" t="inlineStr">
        <is>
          <t>Tester</t>
        </is>
      </c>
      <c r="C11" s="8" t="n">
        <v>600</v>
      </c>
      <c r="E11" s="5" t="inlineStr">
        <is>
          <t>Blocked</t>
        </is>
      </c>
    </row>
    <row r="12">
      <c r="A12" s="5" t="inlineStr">
        <is>
          <t>Amir</t>
        </is>
      </c>
      <c r="B12" s="5" t="inlineStr">
        <is>
          <t>Designer</t>
        </is>
      </c>
      <c r="C12" s="8" t="n">
        <v>700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1" customWidth="1" min="3" max="3"/>
    <col width="15" customWidth="1" min="4" max="4"/>
    <col width="8" customWidth="1" min="5" max="5"/>
    <col width="7" customWidth="1" min="6" max="6"/>
    <col width="11" customWidth="1" min="7" max="7"/>
    <col width="11" customWidth="1" min="8" max="8"/>
    <col width="9" customWidth="1" min="9" max="9"/>
    <col width="9" customWidth="1" min="10" max="10"/>
    <col width="11" customWidth="1" min="11" max="11"/>
    <col width="10" customWidth="1" min="12" max="12"/>
    <col width="9" customWidth="1" min="13" max="13"/>
    <col width="9" customWidth="1" min="14" max="14"/>
    <col width="8" customWidth="1" min="15" max="15"/>
    <col width="12" customWidth="1" min="16" max="16"/>
  </cols>
  <sheetData>
    <row r="1">
      <c r="A1" s="1" t="inlineStr">
        <is>
          <t>Task log (one row per task)</t>
        </is>
      </c>
    </row>
    <row r="2">
      <c r="A2" s="2" t="inlineStr">
        <is>
          <t>Type the yellow columns. Remaining, variance, overdue flag, days left and cost are formulas.</t>
        </is>
      </c>
    </row>
    <row r="4">
      <c r="A4" s="6" t="inlineStr">
        <is>
          <t>ID</t>
        </is>
      </c>
      <c r="B4" s="6" t="inlineStr">
        <is>
          <t>Task</t>
        </is>
      </c>
      <c r="C4" s="6" t="inlineStr">
        <is>
          <t>Module</t>
        </is>
      </c>
      <c r="D4" s="6" t="inlineStr">
        <is>
          <t>Owner</t>
        </is>
      </c>
      <c r="E4" s="6" t="inlineStr">
        <is>
          <t>Priority</t>
        </is>
      </c>
      <c r="F4" s="6" t="inlineStr">
        <is>
          <t>Sprint</t>
        </is>
      </c>
      <c r="G4" s="6" t="inlineStr">
        <is>
          <t>Start</t>
        </is>
      </c>
      <c r="H4" s="6" t="inlineStr">
        <is>
          <t>Due</t>
        </is>
      </c>
      <c r="I4" s="6" t="inlineStr">
        <is>
          <t>Estimate (hrs)</t>
        </is>
      </c>
      <c r="J4" s="6" t="inlineStr">
        <is>
          <t>Actual (hrs)</t>
        </is>
      </c>
      <c r="K4" s="6" t="inlineStr">
        <is>
          <t>Status</t>
        </is>
      </c>
      <c r="L4" s="6" t="inlineStr">
        <is>
          <t>Remaining (hrs)</t>
        </is>
      </c>
      <c r="M4" s="6" t="inlineStr">
        <is>
          <t>Variance (hrs)</t>
        </is>
      </c>
      <c r="N4" s="6" t="inlineStr">
        <is>
          <t>Overdue?</t>
        </is>
      </c>
      <c r="O4" s="6" t="inlineStr">
        <is>
          <t>Days left</t>
        </is>
      </c>
      <c r="P4" s="6" t="inlineStr">
        <is>
          <t>Cost to date (₹)</t>
        </is>
      </c>
    </row>
    <row r="5">
      <c r="A5" s="5" t="inlineStr">
        <is>
          <t>T01</t>
        </is>
      </c>
      <c r="B5" s="5" t="inlineStr">
        <is>
          <t>Login and roles</t>
        </is>
      </c>
      <c r="C5" s="5" t="inlineStr">
        <is>
          <t>Users</t>
        </is>
      </c>
      <c r="D5" s="5" t="inlineStr">
        <is>
          <t>Shraddha Bagale</t>
        </is>
      </c>
      <c r="E5" s="5" t="inlineStr">
        <is>
          <t>High</t>
        </is>
      </c>
      <c r="F5" s="5" t="inlineStr">
        <is>
          <t>S1</t>
        </is>
      </c>
      <c r="G5" s="4" t="n">
        <v>46296</v>
      </c>
      <c r="H5" s="4" t="n">
        <v>46301</v>
      </c>
      <c r="I5" s="5" t="n">
        <v>24</v>
      </c>
      <c r="J5" s="5" t="n">
        <v>28</v>
      </c>
      <c r="K5" s="5" t="inlineStr">
        <is>
          <t>Done</t>
        </is>
      </c>
      <c r="L5" s="9">
        <f>IF(K5="Done",0,MAX(0,I5-J5))</f>
        <v/>
      </c>
      <c r="M5" s="9">
        <f>J5-I5</f>
        <v/>
      </c>
      <c r="N5" s="9">
        <f>IF(AND(K5&lt;&gt;"Done",H5&lt;Setup!$B$3),"Overdue","")</f>
        <v/>
      </c>
      <c r="O5" s="9">
        <f>IF(K5="Done","",H5-Setup!$B$3)</f>
        <v/>
      </c>
      <c r="P5" s="10">
        <f>J5*_xlfn.XLOOKUP(D5,Setup!$A$8:$A$12,Setup!$C$8:$C$12)</f>
        <v/>
      </c>
    </row>
    <row r="6">
      <c r="A6" s="5" t="inlineStr">
        <is>
          <t>T02</t>
        </is>
      </c>
      <c r="B6" s="5" t="inlineStr">
        <is>
          <t>Screen designs</t>
        </is>
      </c>
      <c r="C6" s="5" t="inlineStr">
        <is>
          <t>Design</t>
        </is>
      </c>
      <c r="D6" s="5" t="inlineStr">
        <is>
          <t>Amir</t>
        </is>
      </c>
      <c r="E6" s="5" t="inlineStr">
        <is>
          <t>High</t>
        </is>
      </c>
      <c r="F6" s="5" t="inlineStr">
        <is>
          <t>S1</t>
        </is>
      </c>
      <c r="G6" s="4" t="n">
        <v>46296</v>
      </c>
      <c r="H6" s="4" t="n">
        <v>46303</v>
      </c>
      <c r="I6" s="5" t="n">
        <v>32</v>
      </c>
      <c r="J6" s="5" t="n">
        <v>30</v>
      </c>
      <c r="K6" s="5" t="inlineStr">
        <is>
          <t>Done</t>
        </is>
      </c>
      <c r="L6" s="9">
        <f>IF(K6="Done",0,MAX(0,I6-J6))</f>
        <v/>
      </c>
      <c r="M6" s="9">
        <f>J6-I6</f>
        <v/>
      </c>
      <c r="N6" s="9">
        <f>IF(AND(K6&lt;&gt;"Done",H6&lt;Setup!$B$3),"Overdue","")</f>
        <v/>
      </c>
      <c r="O6" s="9">
        <f>IF(K6="Done","",H6-Setup!$B$3)</f>
        <v/>
      </c>
      <c r="P6" s="10">
        <f>J6*_xlfn.XLOOKUP(D6,Setup!$A$8:$A$12,Setup!$C$8:$C$12)</f>
        <v/>
      </c>
    </row>
    <row r="7">
      <c r="A7" s="5" t="inlineStr">
        <is>
          <t>T03</t>
        </is>
      </c>
      <c r="B7" s="5" t="inlineStr">
        <is>
          <t>Customer master</t>
        </is>
      </c>
      <c r="C7" s="5" t="inlineStr">
        <is>
          <t>Masters</t>
        </is>
      </c>
      <c r="D7" s="5" t="inlineStr">
        <is>
          <t>Shahrukh</t>
        </is>
      </c>
      <c r="E7" s="5" t="inlineStr">
        <is>
          <t>Medium</t>
        </is>
      </c>
      <c r="F7" s="5" t="inlineStr">
        <is>
          <t>S1</t>
        </is>
      </c>
      <c r="G7" s="4" t="n">
        <v>46300</v>
      </c>
      <c r="H7" s="4" t="n">
        <v>46307</v>
      </c>
      <c r="I7" s="5" t="n">
        <v>30</v>
      </c>
      <c r="J7" s="5" t="n">
        <v>34</v>
      </c>
      <c r="K7" s="5" t="inlineStr">
        <is>
          <t>Done</t>
        </is>
      </c>
      <c r="L7" s="9">
        <f>IF(K7="Done",0,MAX(0,I7-J7))</f>
        <v/>
      </c>
      <c r="M7" s="9">
        <f>J7-I7</f>
        <v/>
      </c>
      <c r="N7" s="9">
        <f>IF(AND(K7&lt;&gt;"Done",H7&lt;Setup!$B$3),"Overdue","")</f>
        <v/>
      </c>
      <c r="O7" s="9">
        <f>IF(K7="Done","",H7-Setup!$B$3)</f>
        <v/>
      </c>
      <c r="P7" s="10">
        <f>J7*_xlfn.XLOOKUP(D7,Setup!$A$8:$A$12,Setup!$C$8:$C$12)</f>
        <v/>
      </c>
    </row>
    <row r="8">
      <c r="A8" s="5" t="inlineStr">
        <is>
          <t>T04</t>
        </is>
      </c>
      <c r="B8" s="5" t="inlineStr">
        <is>
          <t>Product master</t>
        </is>
      </c>
      <c r="C8" s="5" t="inlineStr">
        <is>
          <t>Masters</t>
        </is>
      </c>
      <c r="D8" s="5" t="inlineStr">
        <is>
          <t>Shahrukh</t>
        </is>
      </c>
      <c r="E8" s="5" t="inlineStr">
        <is>
          <t>Medium</t>
        </is>
      </c>
      <c r="F8" s="5" t="inlineStr">
        <is>
          <t>S1</t>
        </is>
      </c>
      <c r="G8" s="4" t="n">
        <v>46302</v>
      </c>
      <c r="H8" s="4" t="n">
        <v>46309</v>
      </c>
      <c r="I8" s="5" t="n">
        <v>28</v>
      </c>
      <c r="J8" s="5" t="n">
        <v>26</v>
      </c>
      <c r="K8" s="5" t="inlineStr">
        <is>
          <t>Done</t>
        </is>
      </c>
      <c r="L8" s="9">
        <f>IF(K8="Done",0,MAX(0,I8-J8))</f>
        <v/>
      </c>
      <c r="M8" s="9">
        <f>J8-I8</f>
        <v/>
      </c>
      <c r="N8" s="9">
        <f>IF(AND(K8&lt;&gt;"Done",H8&lt;Setup!$B$3),"Overdue","")</f>
        <v/>
      </c>
      <c r="O8" s="9">
        <f>IF(K8="Done","",H8-Setup!$B$3)</f>
        <v/>
      </c>
      <c r="P8" s="10">
        <f>J8*_xlfn.XLOOKUP(D8,Setup!$A$8:$A$12,Setup!$C$8:$C$12)</f>
        <v/>
      </c>
    </row>
    <row r="9">
      <c r="A9" s="5" t="inlineStr">
        <is>
          <t>T05</t>
        </is>
      </c>
      <c r="B9" s="5" t="inlineStr">
        <is>
          <t>Test plan</t>
        </is>
      </c>
      <c r="C9" s="5" t="inlineStr">
        <is>
          <t>Testing</t>
        </is>
      </c>
      <c r="D9" s="5" t="inlineStr">
        <is>
          <t>Zoya</t>
        </is>
      </c>
      <c r="E9" s="5" t="inlineStr">
        <is>
          <t>Medium</t>
        </is>
      </c>
      <c r="F9" s="5" t="inlineStr">
        <is>
          <t>S1</t>
        </is>
      </c>
      <c r="G9" s="4" t="n">
        <v>46303</v>
      </c>
      <c r="H9" s="4" t="n">
        <v>46309</v>
      </c>
      <c r="I9" s="5" t="n">
        <v>16</v>
      </c>
      <c r="J9" s="5" t="n">
        <v>18</v>
      </c>
      <c r="K9" s="5" t="inlineStr">
        <is>
          <t>Done</t>
        </is>
      </c>
      <c r="L9" s="9">
        <f>IF(K9="Done",0,MAX(0,I9-J9))</f>
        <v/>
      </c>
      <c r="M9" s="9">
        <f>J9-I9</f>
        <v/>
      </c>
      <c r="N9" s="9">
        <f>IF(AND(K9&lt;&gt;"Done",H9&lt;Setup!$B$3),"Overdue","")</f>
        <v/>
      </c>
      <c r="O9" s="9">
        <f>IF(K9="Done","",H9-Setup!$B$3)</f>
        <v/>
      </c>
      <c r="P9" s="10">
        <f>J9*_xlfn.XLOOKUP(D9,Setup!$A$8:$A$12,Setup!$C$8:$C$12)</f>
        <v/>
      </c>
    </row>
    <row r="10">
      <c r="A10" s="5" t="inlineStr">
        <is>
          <t>T06</t>
        </is>
      </c>
      <c r="B10" s="5" t="inlineStr">
        <is>
          <t>Invoice screen</t>
        </is>
      </c>
      <c r="C10" s="5" t="inlineStr">
        <is>
          <t>Billing</t>
        </is>
      </c>
      <c r="D10" s="5" t="inlineStr">
        <is>
          <t>Shraddha Bagale</t>
        </is>
      </c>
      <c r="E10" s="5" t="inlineStr">
        <is>
          <t>High</t>
        </is>
      </c>
      <c r="F10" s="5" t="inlineStr">
        <is>
          <t>S2</t>
        </is>
      </c>
      <c r="G10" s="4" t="n">
        <v>46310</v>
      </c>
      <c r="H10" s="4" t="n">
        <v>46317</v>
      </c>
      <c r="I10" s="5" t="n">
        <v>40</v>
      </c>
      <c r="J10" s="5" t="n">
        <v>22</v>
      </c>
      <c r="K10" s="5" t="inlineStr">
        <is>
          <t>In progress</t>
        </is>
      </c>
      <c r="L10" s="9">
        <f>IF(K10="Done",0,MAX(0,I10-J10))</f>
        <v/>
      </c>
      <c r="M10" s="9">
        <f>J10-I10</f>
        <v/>
      </c>
      <c r="N10" s="9">
        <f>IF(AND(K10&lt;&gt;"Done",H10&lt;Setup!$B$3),"Overdue","")</f>
        <v/>
      </c>
      <c r="O10" s="9">
        <f>IF(K10="Done","",H10-Setup!$B$3)</f>
        <v/>
      </c>
      <c r="P10" s="10">
        <f>J10*_xlfn.XLOOKUP(D10,Setup!$A$8:$A$12,Setup!$C$8:$C$12)</f>
        <v/>
      </c>
    </row>
    <row r="11">
      <c r="A11" s="5" t="inlineStr">
        <is>
          <t>T07</t>
        </is>
      </c>
      <c r="B11" s="5" t="inlineStr">
        <is>
          <t>GST calculation</t>
        </is>
      </c>
      <c r="C11" s="5" t="inlineStr">
        <is>
          <t>Billing</t>
        </is>
      </c>
      <c r="D11" s="5" t="inlineStr">
        <is>
          <t>Shraddha Bagale</t>
        </is>
      </c>
      <c r="E11" s="5" t="inlineStr">
        <is>
          <t>High</t>
        </is>
      </c>
      <c r="F11" s="5" t="inlineStr">
        <is>
          <t>S2</t>
        </is>
      </c>
      <c r="G11" s="4" t="n">
        <v>46310</v>
      </c>
      <c r="H11" s="4" t="n">
        <v>46311</v>
      </c>
      <c r="I11" s="5" t="n">
        <v>24</v>
      </c>
      <c r="J11" s="5" t="n">
        <v>26</v>
      </c>
      <c r="K11" s="5" t="inlineStr">
        <is>
          <t>Done</t>
        </is>
      </c>
      <c r="L11" s="9">
        <f>IF(K11="Done",0,MAX(0,I11-J11))</f>
        <v/>
      </c>
      <c r="M11" s="9">
        <f>J11-I11</f>
        <v/>
      </c>
      <c r="N11" s="9">
        <f>IF(AND(K11&lt;&gt;"Done",H11&lt;Setup!$B$3),"Overdue","")</f>
        <v/>
      </c>
      <c r="O11" s="9">
        <f>IF(K11="Done","",H11-Setup!$B$3)</f>
        <v/>
      </c>
      <c r="P11" s="10">
        <f>J11*_xlfn.XLOOKUP(D11,Setup!$A$8:$A$12,Setup!$C$8:$C$12)</f>
        <v/>
      </c>
    </row>
    <row r="12">
      <c r="A12" s="5" t="inlineStr">
        <is>
          <t>T08</t>
        </is>
      </c>
      <c r="B12" s="5" t="inlineStr">
        <is>
          <t>Payment entry</t>
        </is>
      </c>
      <c r="C12" s="5" t="inlineStr">
        <is>
          <t>Billing</t>
        </is>
      </c>
      <c r="D12" s="5" t="inlineStr">
        <is>
          <t>Shahrukh</t>
        </is>
      </c>
      <c r="E12" s="5" t="inlineStr">
        <is>
          <t>High</t>
        </is>
      </c>
      <c r="F12" s="5" t="inlineStr">
        <is>
          <t>S2</t>
        </is>
      </c>
      <c r="G12" s="4" t="n">
        <v>46310</v>
      </c>
      <c r="H12" s="4" t="n">
        <v>46316</v>
      </c>
      <c r="I12" s="5" t="n">
        <v>32</v>
      </c>
      <c r="J12" s="5" t="n">
        <v>12</v>
      </c>
      <c r="K12" s="5" t="inlineStr">
        <is>
          <t>In progress</t>
        </is>
      </c>
      <c r="L12" s="9">
        <f>IF(K12="Done",0,MAX(0,I12-J12))</f>
        <v/>
      </c>
      <c r="M12" s="9">
        <f>J12-I12</f>
        <v/>
      </c>
      <c r="N12" s="9">
        <f>IF(AND(K12&lt;&gt;"Done",H12&lt;Setup!$B$3),"Overdue","")</f>
        <v/>
      </c>
      <c r="O12" s="9">
        <f>IF(K12="Done","",H12-Setup!$B$3)</f>
        <v/>
      </c>
      <c r="P12" s="10">
        <f>J12*_xlfn.XLOOKUP(D12,Setup!$A$8:$A$12,Setup!$C$8:$C$12)</f>
        <v/>
      </c>
    </row>
    <row r="13">
      <c r="A13" s="5" t="inlineStr">
        <is>
          <t>T09</t>
        </is>
      </c>
      <c r="B13" s="5" t="inlineStr">
        <is>
          <t>Stock update on sale</t>
        </is>
      </c>
      <c r="C13" s="5" t="inlineStr">
        <is>
          <t>Inventory</t>
        </is>
      </c>
      <c r="D13" s="5" t="inlineStr">
        <is>
          <t>Shahrukh</t>
        </is>
      </c>
      <c r="E13" s="5" t="inlineStr">
        <is>
          <t>Medium</t>
        </is>
      </c>
      <c r="F13" s="5" t="inlineStr">
        <is>
          <t>S2</t>
        </is>
      </c>
      <c r="G13" s="4" t="n">
        <v>46311</v>
      </c>
      <c r="H13" s="4" t="n">
        <v>46319</v>
      </c>
      <c r="I13" s="5" t="n">
        <v>30</v>
      </c>
      <c r="J13" s="5" t="n">
        <v>6</v>
      </c>
      <c r="K13" s="5" t="inlineStr">
        <is>
          <t>In progress</t>
        </is>
      </c>
      <c r="L13" s="9">
        <f>IF(K13="Done",0,MAX(0,I13-J13))</f>
        <v/>
      </c>
      <c r="M13" s="9">
        <f>J13-I13</f>
        <v/>
      </c>
      <c r="N13" s="9">
        <f>IF(AND(K13&lt;&gt;"Done",H13&lt;Setup!$B$3),"Overdue","")</f>
        <v/>
      </c>
      <c r="O13" s="9">
        <f>IF(K13="Done","",H13-Setup!$B$3)</f>
        <v/>
      </c>
      <c r="P13" s="10">
        <f>J13*_xlfn.XLOOKUP(D13,Setup!$A$8:$A$12,Setup!$C$8:$C$12)</f>
        <v/>
      </c>
    </row>
    <row r="14">
      <c r="A14" s="5" t="inlineStr">
        <is>
          <t>T10</t>
        </is>
      </c>
      <c r="B14" s="5" t="inlineStr">
        <is>
          <t>Print layout for invoice</t>
        </is>
      </c>
      <c r="C14" s="5" t="inlineStr">
        <is>
          <t>Design</t>
        </is>
      </c>
      <c r="D14" s="5" t="inlineStr">
        <is>
          <t>Amir</t>
        </is>
      </c>
      <c r="E14" s="5" t="inlineStr">
        <is>
          <t>Medium</t>
        </is>
      </c>
      <c r="F14" s="5" t="inlineStr">
        <is>
          <t>S2</t>
        </is>
      </c>
      <c r="G14" s="4" t="n">
        <v>46310</v>
      </c>
      <c r="H14" s="4" t="n">
        <v>46311</v>
      </c>
      <c r="I14" s="5" t="n">
        <v>16</v>
      </c>
      <c r="J14" s="5" t="n">
        <v>9</v>
      </c>
      <c r="K14" s="5" t="inlineStr">
        <is>
          <t>Blocked</t>
        </is>
      </c>
      <c r="L14" s="9">
        <f>IF(K14="Done",0,MAX(0,I14-J14))</f>
        <v/>
      </c>
      <c r="M14" s="9">
        <f>J14-I14</f>
        <v/>
      </c>
      <c r="N14" s="9">
        <f>IF(AND(K14&lt;&gt;"Done",H14&lt;Setup!$B$3),"Overdue","")</f>
        <v/>
      </c>
      <c r="O14" s="9">
        <f>IF(K14="Done","",H14-Setup!$B$3)</f>
        <v/>
      </c>
      <c r="P14" s="10">
        <f>J14*_xlfn.XLOOKUP(D14,Setup!$A$8:$A$12,Setup!$C$8:$C$12)</f>
        <v/>
      </c>
    </row>
    <row r="15">
      <c r="A15" s="5" t="inlineStr">
        <is>
          <t>T11</t>
        </is>
      </c>
      <c r="B15" s="5" t="inlineStr">
        <is>
          <t>Test billing flows</t>
        </is>
      </c>
      <c r="C15" s="5" t="inlineStr">
        <is>
          <t>Testing</t>
        </is>
      </c>
      <c r="D15" s="5" t="inlineStr">
        <is>
          <t>Zoya</t>
        </is>
      </c>
      <c r="E15" s="5" t="inlineStr">
        <is>
          <t>High</t>
        </is>
      </c>
      <c r="F15" s="5" t="inlineStr">
        <is>
          <t>S2</t>
        </is>
      </c>
      <c r="G15" s="4" t="n">
        <v>46315</v>
      </c>
      <c r="H15" s="4" t="n">
        <v>46323</v>
      </c>
      <c r="I15" s="5" t="n">
        <v>24</v>
      </c>
      <c r="J15" s="5" t="n">
        <v>0</v>
      </c>
      <c r="K15" s="5" t="inlineStr">
        <is>
          <t>Not started</t>
        </is>
      </c>
      <c r="L15" s="9">
        <f>IF(K15="Done",0,MAX(0,I15-J15))</f>
        <v/>
      </c>
      <c r="M15" s="9">
        <f>J15-I15</f>
        <v/>
      </c>
      <c r="N15" s="9">
        <f>IF(AND(K15&lt;&gt;"Done",H15&lt;Setup!$B$3),"Overdue","")</f>
        <v/>
      </c>
      <c r="O15" s="9">
        <f>IF(K15="Done","",H15-Setup!$B$3)</f>
        <v/>
      </c>
      <c r="P15" s="10">
        <f>J15*_xlfn.XLOOKUP(D15,Setup!$A$8:$A$12,Setup!$C$8:$C$12)</f>
        <v/>
      </c>
    </row>
    <row r="16">
      <c r="A16" s="5" t="inlineStr">
        <is>
          <t>T12</t>
        </is>
      </c>
      <c r="B16" s="5" t="inlineStr">
        <is>
          <t>Sprint reviews</t>
        </is>
      </c>
      <c r="C16" s="5" t="inlineStr">
        <is>
          <t>Management</t>
        </is>
      </c>
      <c r="D16" s="5" t="inlineStr">
        <is>
          <t>Ravindra Bagale</t>
        </is>
      </c>
      <c r="E16" s="5" t="inlineStr">
        <is>
          <t>Low</t>
        </is>
      </c>
      <c r="F16" s="5" t="inlineStr">
        <is>
          <t>S2</t>
        </is>
      </c>
      <c r="G16" s="4" t="n">
        <v>46310</v>
      </c>
      <c r="H16" s="4" t="n">
        <v>46323</v>
      </c>
      <c r="I16" s="5" t="n">
        <v>12</v>
      </c>
      <c r="J16" s="5" t="n">
        <v>4</v>
      </c>
      <c r="K16" s="5" t="inlineStr">
        <is>
          <t>In progress</t>
        </is>
      </c>
      <c r="L16" s="9">
        <f>IF(K16="Done",0,MAX(0,I16-J16))</f>
        <v/>
      </c>
      <c r="M16" s="9">
        <f>J16-I16</f>
        <v/>
      </c>
      <c r="N16" s="9">
        <f>IF(AND(K16&lt;&gt;"Done",H16&lt;Setup!$B$3),"Overdue","")</f>
        <v/>
      </c>
      <c r="O16" s="9">
        <f>IF(K16="Done","",H16-Setup!$B$3)</f>
        <v/>
      </c>
      <c r="P16" s="10">
        <f>J16*_xlfn.XLOOKUP(D16,Setup!$A$8:$A$12,Setup!$C$8:$C$12)</f>
        <v/>
      </c>
    </row>
    <row r="17">
      <c r="A17" s="5" t="inlineStr">
        <is>
          <t>T13</t>
        </is>
      </c>
      <c r="B17" s="5" t="inlineStr">
        <is>
          <t>Reports: sales by day</t>
        </is>
      </c>
      <c r="C17" s="5" t="inlineStr">
        <is>
          <t>Reports</t>
        </is>
      </c>
      <c r="D17" s="5" t="inlineStr">
        <is>
          <t>Shraddha Bagale</t>
        </is>
      </c>
      <c r="E17" s="5" t="inlineStr">
        <is>
          <t>Medium</t>
        </is>
      </c>
      <c r="F17" s="5" t="inlineStr">
        <is>
          <t>S3</t>
        </is>
      </c>
      <c r="G17" s="4" t="n">
        <v>46324</v>
      </c>
      <c r="H17" s="4" t="n">
        <v>46330</v>
      </c>
      <c r="I17" s="5" t="n">
        <v>28</v>
      </c>
      <c r="J17" s="5" t="n">
        <v>0</v>
      </c>
      <c r="K17" s="5" t="inlineStr">
        <is>
          <t>Not started</t>
        </is>
      </c>
      <c r="L17" s="9">
        <f>IF(K17="Done",0,MAX(0,I17-J17))</f>
        <v/>
      </c>
      <c r="M17" s="9">
        <f>J17-I17</f>
        <v/>
      </c>
      <c r="N17" s="9">
        <f>IF(AND(K17&lt;&gt;"Done",H17&lt;Setup!$B$3),"Overdue","")</f>
        <v/>
      </c>
      <c r="O17" s="9">
        <f>IF(K17="Done","",H17-Setup!$B$3)</f>
        <v/>
      </c>
      <c r="P17" s="10">
        <f>J17*_xlfn.XLOOKUP(D17,Setup!$A$8:$A$12,Setup!$C$8:$C$12)</f>
        <v/>
      </c>
    </row>
    <row r="18">
      <c r="A18" s="5" t="inlineStr">
        <is>
          <t>T14</t>
        </is>
      </c>
      <c r="B18" s="5" t="inlineStr">
        <is>
          <t>Outstanding report</t>
        </is>
      </c>
      <c r="C18" s="5" t="inlineStr">
        <is>
          <t>Reports</t>
        </is>
      </c>
      <c r="D18" s="5" t="inlineStr">
        <is>
          <t>Shahrukh</t>
        </is>
      </c>
      <c r="E18" s="5" t="inlineStr">
        <is>
          <t>Medium</t>
        </is>
      </c>
      <c r="F18" s="5" t="inlineStr">
        <is>
          <t>S3</t>
        </is>
      </c>
      <c r="G18" s="4" t="n">
        <v>46324</v>
      </c>
      <c r="H18" s="4" t="n">
        <v>46331</v>
      </c>
      <c r="I18" s="5" t="n">
        <v>24</v>
      </c>
      <c r="J18" s="5" t="n">
        <v>0</v>
      </c>
      <c r="K18" s="5" t="inlineStr">
        <is>
          <t>Not started</t>
        </is>
      </c>
      <c r="L18" s="9">
        <f>IF(K18="Done",0,MAX(0,I18-J18))</f>
        <v/>
      </c>
      <c r="M18" s="9">
        <f>J18-I18</f>
        <v/>
      </c>
      <c r="N18" s="9">
        <f>IF(AND(K18&lt;&gt;"Done",H18&lt;Setup!$B$3),"Overdue","")</f>
        <v/>
      </c>
      <c r="O18" s="9">
        <f>IF(K18="Done","",H18-Setup!$B$3)</f>
        <v/>
      </c>
      <c r="P18" s="10">
        <f>J18*_xlfn.XLOOKUP(D18,Setup!$A$8:$A$12,Setup!$C$8:$C$12)</f>
        <v/>
      </c>
    </row>
    <row r="19">
      <c r="A19" s="5" t="inlineStr">
        <is>
          <t>T15</t>
        </is>
      </c>
      <c r="B19" s="5" t="inlineStr">
        <is>
          <t>User training notes</t>
        </is>
      </c>
      <c r="C19" s="5" t="inlineStr">
        <is>
          <t>Management</t>
        </is>
      </c>
      <c r="D19" s="5" t="inlineStr">
        <is>
          <t>Ravindra Bagale</t>
        </is>
      </c>
      <c r="E19" s="5" t="inlineStr">
        <is>
          <t>Low</t>
        </is>
      </c>
      <c r="F19" s="5" t="inlineStr">
        <is>
          <t>S3</t>
        </is>
      </c>
      <c r="G19" s="4" t="n">
        <v>46327</v>
      </c>
      <c r="H19" s="4" t="n">
        <v>46335</v>
      </c>
      <c r="I19" s="5" t="n">
        <v>12</v>
      </c>
      <c r="J19" s="5" t="n">
        <v>0</v>
      </c>
      <c r="K19" s="5" t="inlineStr">
        <is>
          <t>Not started</t>
        </is>
      </c>
      <c r="L19" s="9">
        <f>IF(K19="Done",0,MAX(0,I19-J19))</f>
        <v/>
      </c>
      <c r="M19" s="9">
        <f>J19-I19</f>
        <v/>
      </c>
      <c r="N19" s="9">
        <f>IF(AND(K19&lt;&gt;"Done",H19&lt;Setup!$B$3),"Overdue","")</f>
        <v/>
      </c>
      <c r="O19" s="9">
        <f>IF(K19="Done","",H19-Setup!$B$3)</f>
        <v/>
      </c>
      <c r="P19" s="10">
        <f>J19*_xlfn.XLOOKUP(D19,Setup!$A$8:$A$12,Setup!$C$8:$C$12)</f>
        <v/>
      </c>
    </row>
    <row r="20">
      <c r="A20" s="5" t="inlineStr">
        <is>
          <t>T16</t>
        </is>
      </c>
      <c r="B20" s="5" t="inlineStr">
        <is>
          <t>Go-live checklist</t>
        </is>
      </c>
      <c r="C20" s="5" t="inlineStr">
        <is>
          <t>Management</t>
        </is>
      </c>
      <c r="D20" s="5" t="inlineStr">
        <is>
          <t>Ravindra Bagale</t>
        </is>
      </c>
      <c r="E20" s="5" t="inlineStr">
        <is>
          <t>High</t>
        </is>
      </c>
      <c r="F20" s="5" t="inlineStr">
        <is>
          <t>S3</t>
        </is>
      </c>
      <c r="G20" s="4" t="n">
        <v>46331</v>
      </c>
      <c r="H20" s="4" t="n">
        <v>46337</v>
      </c>
      <c r="I20" s="5" t="n">
        <v>8</v>
      </c>
      <c r="J20" s="5" t="n">
        <v>0</v>
      </c>
      <c r="K20" s="5" t="inlineStr">
        <is>
          <t>Not started</t>
        </is>
      </c>
      <c r="L20" s="9">
        <f>IF(K20="Done",0,MAX(0,I20-J20))</f>
        <v/>
      </c>
      <c r="M20" s="9">
        <f>J20-I20</f>
        <v/>
      </c>
      <c r="N20" s="9">
        <f>IF(AND(K20&lt;&gt;"Done",H20&lt;Setup!$B$3),"Overdue","")</f>
        <v/>
      </c>
      <c r="O20" s="9">
        <f>IF(K20="Done","",H20-Setup!$B$3)</f>
        <v/>
      </c>
      <c r="P20" s="10">
        <f>J20*_xlfn.XLOOKUP(D20,Setup!$A$8:$A$12,Setup!$C$8:$C$12)</f>
        <v/>
      </c>
    </row>
  </sheetData>
  <conditionalFormatting sqref="A5:P60">
    <cfRule type="expression" priority="1" dxfId="0">
      <formula>$K5="Done"</formula>
    </cfRule>
    <cfRule type="expression" priority="2" dxfId="1">
      <formula>$N5="Overdue"</formula>
    </cfRule>
    <cfRule type="expression" priority="3" dxfId="2">
      <formula>$K5="Blocked"</formula>
    </cfRule>
  </conditionalFormatting>
  <conditionalFormatting sqref="M5:M60">
    <cfRule type="cellIs" priority="4" operator="greaterThan" dxfId="3">
      <formula>0</formula>
    </cfRule>
  </conditionalFormatting>
  <dataValidations count="4">
    <dataValidation sqref="D5:D60" showDropDown="0" showInputMessage="0" showErrorMessage="1" allowBlank="1" errorTitle="Not in the list" error="Pick a value from the list" type="list">
      <formula1>=Setup!$A$8:$A$12</formula1>
    </dataValidation>
    <dataValidation sqref="E5:E60" showDropDown="0" showInputMessage="0" showErrorMessage="1" allowBlank="1" errorTitle="Not in the list" error="Pick a value from the list" type="list">
      <formula1>=Setup!$F$8:$F$10</formula1>
    </dataValidation>
    <dataValidation sqref="F5:F60" showDropDown="0" showInputMessage="0" showErrorMessage="1" allowBlank="1" errorTitle="Not in the list" error="Pick a value from the list" type="list">
      <formula1>=Setup!$H$8:$H$10</formula1>
    </dataValidation>
    <dataValidation sqref="K5:K60" showDropDown="0" showInputMessage="0" showErrorMessage="1" allowBlank="1" errorTitle="Not in the list" error="Pick a value from the list" type="list">
      <formula1>=Setup!$E$8:$E$11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</cols>
  <sheetData>
    <row r="1">
      <c r="A1" s="1" t="inlineStr">
        <is>
          <t>Sprint S2 burndown (15 to 28 October)</t>
        </is>
      </c>
    </row>
    <row r="2">
      <c r="A2" s="2" t="inlineStr">
        <is>
          <t>Ideal line falls evenly to zero. Type the remaining hours each evening in column C.</t>
        </is>
      </c>
    </row>
    <row r="4">
      <c r="A4" s="3" t="inlineStr">
        <is>
          <t>Sprint</t>
        </is>
      </c>
      <c r="B4" s="5" t="inlineStr">
        <is>
          <t>S2</t>
        </is>
      </c>
    </row>
    <row r="5">
      <c r="A5" s="3" t="inlineStr">
        <is>
          <t>Hours planned</t>
        </is>
      </c>
      <c r="B5" s="9">
        <f>SUMIFS(Tasks!$I$5:$I$60,Tasks!$F$5:$F$60,B4)</f>
        <v/>
      </c>
    </row>
    <row r="7">
      <c r="A7" s="6" t="inlineStr">
        <is>
          <t>Date</t>
        </is>
      </c>
      <c r="B7" s="6" t="inlineStr">
        <is>
          <t>Ideal remaining</t>
        </is>
      </c>
      <c r="C7" s="6" t="inlineStr">
        <is>
          <t>Actual remaining</t>
        </is>
      </c>
    </row>
    <row r="8">
      <c r="A8" s="11">
        <f>_xlfn.XLOOKUP(B4,Setup!$H$8:$H$10,Setup!$I$8:$I$10)</f>
        <v/>
      </c>
      <c r="B8" s="12">
        <f>ROUND($B$5*(1-(A8-$A$8)/($A$21-$A$8)),1)</f>
        <v/>
      </c>
      <c r="C8" s="5" t="n">
        <v>178</v>
      </c>
    </row>
    <row r="9">
      <c r="A9" s="11">
        <f>A8+1</f>
        <v/>
      </c>
      <c r="B9" s="12">
        <f>ROUND($B$5*(1-(A9-$A$8)/($A$21-$A$8)),1)</f>
        <v/>
      </c>
      <c r="C9" s="5" t="n">
        <v>148</v>
      </c>
    </row>
    <row r="10">
      <c r="A10" s="11">
        <f>A9+1</f>
        <v/>
      </c>
      <c r="B10" s="12">
        <f>ROUND($B$5*(1-(A10-$A$8)/($A$21-$A$8)),1)</f>
        <v/>
      </c>
      <c r="C10" s="5" t="n">
        <v>126</v>
      </c>
    </row>
    <row r="11">
      <c r="A11" s="11">
        <f>A10+1</f>
        <v/>
      </c>
      <c r="B11" s="12">
        <f>ROUND($B$5*(1-(A11-$A$8)/($A$21-$A$8)),1)</f>
        <v/>
      </c>
      <c r="C11" s="5" t="n"/>
    </row>
    <row r="12">
      <c r="A12" s="11">
        <f>A11+1</f>
        <v/>
      </c>
      <c r="B12" s="12">
        <f>ROUND($B$5*(1-(A12-$A$8)/($A$21-$A$8)),1)</f>
        <v/>
      </c>
      <c r="C12" s="5" t="n"/>
    </row>
    <row r="13">
      <c r="A13" s="11">
        <f>A12+1</f>
        <v/>
      </c>
      <c r="B13" s="12">
        <f>ROUND($B$5*(1-(A13-$A$8)/($A$21-$A$8)),1)</f>
        <v/>
      </c>
      <c r="C13" s="5" t="n"/>
    </row>
    <row r="14">
      <c r="A14" s="11">
        <f>A13+1</f>
        <v/>
      </c>
      <c r="B14" s="12">
        <f>ROUND($B$5*(1-(A14-$A$8)/($A$21-$A$8)),1)</f>
        <v/>
      </c>
      <c r="C14" s="5" t="n"/>
    </row>
    <row r="15">
      <c r="A15" s="11">
        <f>A14+1</f>
        <v/>
      </c>
      <c r="B15" s="12">
        <f>ROUND($B$5*(1-(A15-$A$8)/($A$21-$A$8)),1)</f>
        <v/>
      </c>
      <c r="C15" s="5" t="n"/>
    </row>
    <row r="16">
      <c r="A16" s="11">
        <f>A15+1</f>
        <v/>
      </c>
      <c r="B16" s="12">
        <f>ROUND($B$5*(1-(A16-$A$8)/($A$21-$A$8)),1)</f>
        <v/>
      </c>
      <c r="C16" s="5" t="n"/>
    </row>
    <row r="17">
      <c r="A17" s="11">
        <f>A16+1</f>
        <v/>
      </c>
      <c r="B17" s="12">
        <f>ROUND($B$5*(1-(A17-$A$8)/($A$21-$A$8)),1)</f>
        <v/>
      </c>
      <c r="C17" s="5" t="n"/>
    </row>
    <row r="18">
      <c r="A18" s="11">
        <f>A17+1</f>
        <v/>
      </c>
      <c r="B18" s="12">
        <f>ROUND($B$5*(1-(A18-$A$8)/($A$21-$A$8)),1)</f>
        <v/>
      </c>
      <c r="C18" s="5" t="n"/>
    </row>
    <row r="19">
      <c r="A19" s="11">
        <f>A18+1</f>
        <v/>
      </c>
      <c r="B19" s="12">
        <f>ROUND($B$5*(1-(A19-$A$8)/($A$21-$A$8)),1)</f>
        <v/>
      </c>
      <c r="C19" s="5" t="n"/>
    </row>
    <row r="20">
      <c r="A20" s="11">
        <f>A19+1</f>
        <v/>
      </c>
      <c r="B20" s="12">
        <f>ROUND($B$5*(1-(A20-$A$8)/($A$21-$A$8)),1)</f>
        <v/>
      </c>
      <c r="C20" s="5" t="n"/>
    </row>
    <row r="21">
      <c r="A21" s="11">
        <f>A20+1</f>
        <v/>
      </c>
      <c r="B21" s="12">
        <f>ROUND($B$5*(1-(A21-$A$8)/($A$21-$A$8)),1)</f>
        <v/>
      </c>
      <c r="C21" s="5" t="n"/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10" customWidth="1" min="3" max="3"/>
    <col width="7" customWidth="1" min="4" max="4"/>
    <col width="9" customWidth="1" min="5" max="5"/>
    <col width="16" customWidth="1" min="6" max="6"/>
    <col width="38" customWidth="1" min="7" max="7"/>
  </cols>
  <sheetData>
    <row r="1">
      <c r="A1" s="1" t="inlineStr">
        <is>
          <t>Risk register</t>
        </is>
      </c>
    </row>
    <row r="2">
      <c r="A2" s="2" t="inlineStr">
        <is>
          <t>Score = probability × impact (1 to 5 each). 15+ High, 8 to 14 Medium, below 8 Low.</t>
        </is>
      </c>
    </row>
    <row r="4">
      <c r="A4" s="6" t="inlineStr">
        <is>
          <t>Risk</t>
        </is>
      </c>
      <c r="B4" s="6" t="inlineStr">
        <is>
          <t>Probability (1-5)</t>
        </is>
      </c>
      <c r="C4" s="6" t="inlineStr">
        <is>
          <t>Impact (1-5)</t>
        </is>
      </c>
      <c r="D4" s="6" t="inlineStr">
        <is>
          <t>Score</t>
        </is>
      </c>
      <c r="E4" s="6" t="inlineStr">
        <is>
          <t>Rating</t>
        </is>
      </c>
      <c r="F4" s="6" t="inlineStr">
        <is>
          <t>Owner</t>
        </is>
      </c>
      <c r="G4" s="6" t="inlineStr">
        <is>
          <t>What we will do</t>
        </is>
      </c>
    </row>
    <row r="5">
      <c r="A5" s="5" t="inlineStr">
        <is>
          <t>Client changes the invoice format late</t>
        </is>
      </c>
      <c r="B5" s="5" t="n">
        <v>4</v>
      </c>
      <c r="C5" s="5" t="n">
        <v>4</v>
      </c>
      <c r="D5" s="9">
        <f>B5*C5</f>
        <v/>
      </c>
      <c r="E5" s="9">
        <f>IF(D5&gt;=15,"High",IF(D5&gt;=8,"Medium","Low"))</f>
        <v/>
      </c>
      <c r="F5" s="5" t="inlineStr">
        <is>
          <t>Ravindra Bagale</t>
        </is>
      </c>
      <c r="G5" s="5" t="inlineStr">
        <is>
          <t>Freeze the print layout in the S2 review</t>
        </is>
      </c>
    </row>
    <row r="6">
      <c r="A6" s="5" t="inlineStr">
        <is>
          <t>Developer on leave in S3</t>
        </is>
      </c>
      <c r="B6" s="5" t="n">
        <v>2</v>
      </c>
      <c r="C6" s="5" t="n">
        <v>4</v>
      </c>
      <c r="D6" s="9">
        <f>B6*C6</f>
        <v/>
      </c>
      <c r="E6" s="9">
        <f>IF(D6&gt;=15,"High",IF(D6&gt;=8,"Medium","Low"))</f>
        <v/>
      </c>
      <c r="F6" s="5" t="inlineStr">
        <is>
          <t>Ravindra Bagale</t>
        </is>
      </c>
      <c r="G6" s="5" t="inlineStr">
        <is>
          <t>Pair Shahrukh with Shraddha on reports</t>
        </is>
      </c>
    </row>
    <row r="7">
      <c r="A7" s="5" t="inlineStr">
        <is>
          <t>GST rule change during build</t>
        </is>
      </c>
      <c r="B7" s="5" t="n">
        <v>2</v>
      </c>
      <c r="C7" s="5" t="n">
        <v>3</v>
      </c>
      <c r="D7" s="9">
        <f>B7*C7</f>
        <v/>
      </c>
      <c r="E7" s="9">
        <f>IF(D7&gt;=15,"High",IF(D7&gt;=8,"Medium","Low"))</f>
        <v/>
      </c>
      <c r="F7" s="5" t="inlineStr">
        <is>
          <t>Shraddha Bagale</t>
        </is>
      </c>
      <c r="G7" s="5" t="inlineStr">
        <is>
          <t>Keep the tax rate in a settings table</t>
        </is>
      </c>
    </row>
    <row r="8">
      <c r="A8" s="5" t="inlineStr">
        <is>
          <t>Printer driver issue at site</t>
        </is>
      </c>
      <c r="B8" s="5" t="n">
        <v>3</v>
      </c>
      <c r="C8" s="5" t="n">
        <v>2</v>
      </c>
      <c r="D8" s="9">
        <f>B8*C8</f>
        <v/>
      </c>
      <c r="E8" s="9">
        <f>IF(D8&gt;=15,"High",IF(D8&gt;=8,"Medium","Low"))</f>
        <v/>
      </c>
      <c r="F8" s="5" t="inlineStr">
        <is>
          <t>Amir</t>
        </is>
      </c>
      <c r="G8" s="5" t="inlineStr">
        <is>
          <t>Test print at the client office early</t>
        </is>
      </c>
    </row>
    <row r="9">
      <c r="A9" s="5" t="inlineStr">
        <is>
          <t>Data migration errors</t>
        </is>
      </c>
      <c r="B9" s="5" t="n">
        <v>3</v>
      </c>
      <c r="C9" s="5" t="n">
        <v>5</v>
      </c>
      <c r="D9" s="9">
        <f>B9*C9</f>
        <v/>
      </c>
      <c r="E9" s="9">
        <f>IF(D9&gt;=15,"High",IF(D9&gt;=8,"Medium","Low"))</f>
        <v/>
      </c>
      <c r="F9" s="5" t="inlineStr">
        <is>
          <t>Shahrukh</t>
        </is>
      </c>
      <c r="G9" s="5" t="inlineStr">
        <is>
          <t>Dry-run import with last month's data</t>
        </is>
      </c>
    </row>
  </sheetData>
  <conditionalFormatting sqref="E5:E40">
    <cfRule type="cellIs" priority="1" operator="equal" dxfId="1">
      <formula>"High"</formula>
    </cfRule>
    <cfRule type="cellIs" priority="2" operator="equal" dxfId="2">
      <formula>"Medium"</formula>
    </cfRule>
  </conditionalFormatting>
  <dataValidations count="1">
    <dataValidation sqref="B5:C40" showDropDown="0" showInputMessage="0" showErrorMessage="1" allowBlank="1" errorTitle="Not in the list" error="Pick a value from the list" type="list">
      <formula1>"1,2,3,4,5"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13" customWidth="1" min="4" max="4"/>
    <col width="12" customWidth="1" min="5" max="5"/>
    <col width="9" customWidth="1" min="6" max="6"/>
    <col width="15" customWidth="1" min="7" max="7"/>
  </cols>
  <sheetData>
    <row r="1">
      <c r="A1" s="1" t="inlineStr">
        <is>
          <t>Team and status report</t>
        </is>
      </c>
    </row>
    <row r="2">
      <c r="A2" s="2" t="inlineStr">
        <is>
          <t>COUNTIFS and SUMIFS over the Tasks sheet.</t>
        </is>
      </c>
    </row>
    <row r="4">
      <c r="A4" s="6" t="inlineStr">
        <is>
          <t>Owner</t>
        </is>
      </c>
      <c r="B4" s="6" t="inlineStr">
        <is>
          <t>Tasks</t>
        </is>
      </c>
      <c r="C4" s="6" t="inlineStr">
        <is>
          <t>Done</t>
        </is>
      </c>
      <c r="D4" s="6" t="inlineStr">
        <is>
          <t>Estimate (hrs)</t>
        </is>
      </c>
      <c r="E4" s="6" t="inlineStr">
        <is>
          <t>Actual (hrs)</t>
        </is>
      </c>
      <c r="F4" s="6" t="inlineStr">
        <is>
          <t>Overdue</t>
        </is>
      </c>
      <c r="G4" s="6" t="inlineStr">
        <is>
          <t>Cost to date (₹)</t>
        </is>
      </c>
    </row>
    <row r="5">
      <c r="A5" s="9">
        <f>Setup!A8</f>
        <v/>
      </c>
      <c r="B5" s="9">
        <f>COUNTIF(Tasks!$D$5:$D$60,A5)</f>
        <v/>
      </c>
      <c r="C5" s="9">
        <f>COUNTIFS(Tasks!$D$5:$D$60,A5,Tasks!$K$5:$K$60,"Done")</f>
        <v/>
      </c>
      <c r="D5" s="9">
        <f>SUMIFS(Tasks!$I$5:$I$60,Tasks!$D$5:$D$60,A5)</f>
        <v/>
      </c>
      <c r="E5" s="9">
        <f>SUMIFS(Tasks!$J$5:$J$60,Tasks!$D$5:$D$60,A5)</f>
        <v/>
      </c>
      <c r="F5" s="9">
        <f>COUNTIFS(Tasks!$D$5:$D$60,A5,Tasks!$N$5:$N$60,"Overdue")</f>
        <v/>
      </c>
      <c r="G5" s="10">
        <f>SUMIFS(Tasks!$P$5:$P$60,Tasks!$D$5:$D$60,A5)</f>
        <v/>
      </c>
    </row>
    <row r="6">
      <c r="A6" s="9">
        <f>Setup!A9</f>
        <v/>
      </c>
      <c r="B6" s="9">
        <f>COUNTIF(Tasks!$D$5:$D$60,A6)</f>
        <v/>
      </c>
      <c r="C6" s="9">
        <f>COUNTIFS(Tasks!$D$5:$D$60,A6,Tasks!$K$5:$K$60,"Done")</f>
        <v/>
      </c>
      <c r="D6" s="9">
        <f>SUMIFS(Tasks!$I$5:$I$60,Tasks!$D$5:$D$60,A6)</f>
        <v/>
      </c>
      <c r="E6" s="9">
        <f>SUMIFS(Tasks!$J$5:$J$60,Tasks!$D$5:$D$60,A6)</f>
        <v/>
      </c>
      <c r="F6" s="9">
        <f>COUNTIFS(Tasks!$D$5:$D$60,A6,Tasks!$N$5:$N$60,"Overdue")</f>
        <v/>
      </c>
      <c r="G6" s="10">
        <f>SUMIFS(Tasks!$P$5:$P$60,Tasks!$D$5:$D$60,A6)</f>
        <v/>
      </c>
    </row>
    <row r="7">
      <c r="A7" s="9">
        <f>Setup!A10</f>
        <v/>
      </c>
      <c r="B7" s="9">
        <f>COUNTIF(Tasks!$D$5:$D$60,A7)</f>
        <v/>
      </c>
      <c r="C7" s="9">
        <f>COUNTIFS(Tasks!$D$5:$D$60,A7,Tasks!$K$5:$K$60,"Done")</f>
        <v/>
      </c>
      <c r="D7" s="9">
        <f>SUMIFS(Tasks!$I$5:$I$60,Tasks!$D$5:$D$60,A7)</f>
        <v/>
      </c>
      <c r="E7" s="9">
        <f>SUMIFS(Tasks!$J$5:$J$60,Tasks!$D$5:$D$60,A7)</f>
        <v/>
      </c>
      <c r="F7" s="9">
        <f>COUNTIFS(Tasks!$D$5:$D$60,A7,Tasks!$N$5:$N$60,"Overdue")</f>
        <v/>
      </c>
      <c r="G7" s="10">
        <f>SUMIFS(Tasks!$P$5:$P$60,Tasks!$D$5:$D$60,A7)</f>
        <v/>
      </c>
    </row>
    <row r="8">
      <c r="A8" s="9">
        <f>Setup!A11</f>
        <v/>
      </c>
      <c r="B8" s="9">
        <f>COUNTIF(Tasks!$D$5:$D$60,A8)</f>
        <v/>
      </c>
      <c r="C8" s="9">
        <f>COUNTIFS(Tasks!$D$5:$D$60,A8,Tasks!$K$5:$K$60,"Done")</f>
        <v/>
      </c>
      <c r="D8" s="9">
        <f>SUMIFS(Tasks!$I$5:$I$60,Tasks!$D$5:$D$60,A8)</f>
        <v/>
      </c>
      <c r="E8" s="9">
        <f>SUMIFS(Tasks!$J$5:$J$60,Tasks!$D$5:$D$60,A8)</f>
        <v/>
      </c>
      <c r="F8" s="9">
        <f>COUNTIFS(Tasks!$D$5:$D$60,A8,Tasks!$N$5:$N$60,"Overdue")</f>
        <v/>
      </c>
      <c r="G8" s="10">
        <f>SUMIFS(Tasks!$P$5:$P$60,Tasks!$D$5:$D$60,A8)</f>
        <v/>
      </c>
    </row>
    <row r="9">
      <c r="A9" s="9">
        <f>Setup!A12</f>
        <v/>
      </c>
      <c r="B9" s="9">
        <f>COUNTIF(Tasks!$D$5:$D$60,A9)</f>
        <v/>
      </c>
      <c r="C9" s="9">
        <f>COUNTIFS(Tasks!$D$5:$D$60,A9,Tasks!$K$5:$K$60,"Done")</f>
        <v/>
      </c>
      <c r="D9" s="9">
        <f>SUMIFS(Tasks!$I$5:$I$60,Tasks!$D$5:$D$60,A9)</f>
        <v/>
      </c>
      <c r="E9" s="9">
        <f>SUMIFS(Tasks!$J$5:$J$60,Tasks!$D$5:$D$60,A9)</f>
        <v/>
      </c>
      <c r="F9" s="9">
        <f>COUNTIFS(Tasks!$D$5:$D$60,A9,Tasks!$N$5:$N$60,"Overdue")</f>
        <v/>
      </c>
      <c r="G9" s="10">
        <f>SUMIFS(Tasks!$P$5:$P$60,Tasks!$D$5:$D$60,A9)</f>
        <v/>
      </c>
    </row>
    <row r="10">
      <c r="A10" s="13" t="inlineStr">
        <is>
          <t>Total</t>
        </is>
      </c>
      <c r="B10" s="13">
        <f>SUM(B5:B9)</f>
        <v/>
      </c>
      <c r="D10" s="13">
        <f>SUM(D5:D9)</f>
        <v/>
      </c>
      <c r="E10" s="13">
        <f>SUM(E5:E9)</f>
        <v/>
      </c>
      <c r="G10" s="14">
        <f>SUM(G5:G9)</f>
        <v/>
      </c>
    </row>
    <row r="12">
      <c r="A12" s="6" t="inlineStr">
        <is>
          <t>Status</t>
        </is>
      </c>
      <c r="B12" s="6" t="inlineStr">
        <is>
          <t>Tasks</t>
        </is>
      </c>
      <c r="C12" s="6" t="inlineStr">
        <is>
          <t>Estimate (hrs)</t>
        </is>
      </c>
    </row>
    <row r="13">
      <c r="A13" s="9">
        <f>Setup!E8</f>
        <v/>
      </c>
      <c r="B13" s="9">
        <f>COUNTIF(Tasks!$K$5:$K$60,A13)</f>
        <v/>
      </c>
      <c r="C13" s="9">
        <f>SUMIFS(Tasks!$I$5:$I$60,Tasks!$K$5:$K$60,A13)</f>
        <v/>
      </c>
    </row>
    <row r="14">
      <c r="A14" s="9">
        <f>Setup!E9</f>
        <v/>
      </c>
      <c r="B14" s="9">
        <f>COUNTIF(Tasks!$K$5:$K$60,A14)</f>
        <v/>
      </c>
      <c r="C14" s="9">
        <f>SUMIFS(Tasks!$I$5:$I$60,Tasks!$K$5:$K$60,A14)</f>
        <v/>
      </c>
    </row>
    <row r="15">
      <c r="A15" s="9">
        <f>Setup!E10</f>
        <v/>
      </c>
      <c r="B15" s="9">
        <f>COUNTIF(Tasks!$K$5:$K$60,A15)</f>
        <v/>
      </c>
      <c r="C15" s="9">
        <f>SUMIFS(Tasks!$I$5:$I$60,Tasks!$K$5:$K$60,A15)</f>
        <v/>
      </c>
    </row>
    <row r="16">
      <c r="A16" s="9">
        <f>Setup!E11</f>
        <v/>
      </c>
      <c r="B16" s="9">
        <f>COUNTIF(Tasks!$K$5:$K$60,A16)</f>
        <v/>
      </c>
      <c r="C16" s="9">
        <f>SUMIFS(Tasks!$I$5:$I$60,Tasks!$K$5:$K$60,A16)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Project dashboard</t>
        </is>
      </c>
    </row>
    <row r="2">
      <c r="A2" s="2" t="inlineStr">
        <is>
          <t>Formulas over Tasks, Risks and Setup.</t>
        </is>
      </c>
    </row>
    <row r="4" ht="32" customHeight="1">
      <c r="A4" s="6" t="inlineStr">
        <is>
          <t>Tasks</t>
        </is>
      </c>
      <c r="B4" s="6" t="inlineStr">
        <is>
          <t>Work done (by estimate)</t>
        </is>
      </c>
      <c r="C4" s="6" t="inlineStr">
        <is>
          <t>Overdue tasks</t>
        </is>
      </c>
      <c r="D4" s="6" t="inlineStr">
        <is>
          <t>Hours used of budget</t>
        </is>
      </c>
      <c r="E4" s="6" t="inlineStr">
        <is>
          <t>Cost to date</t>
        </is>
      </c>
      <c r="F4" s="6" t="inlineStr">
        <is>
          <t>Open high-priority</t>
        </is>
      </c>
      <c r="G4" s="6" t="inlineStr">
        <is>
          <t>High risks</t>
        </is>
      </c>
    </row>
    <row r="5" ht="30" customHeight="1">
      <c r="A5" s="15">
        <f>COUNTA(Tasks!A5:A60)</f>
        <v/>
      </c>
      <c r="B5" s="16">
        <f>SUMIFS(Tasks!$I$5:$I$60,Tasks!$K$5:$K$60,"Done")/SUM(Tasks!$I$5:$I$60)</f>
        <v/>
      </c>
      <c r="C5" s="15">
        <f>COUNTIF(Tasks!$N$5:$N$60,"Overdue")</f>
        <v/>
      </c>
      <c r="D5" s="16">
        <f>SUM(Tasks!$J$5:$J$60)/Setup!B5</f>
        <v/>
      </c>
      <c r="E5" s="17">
        <f>SUM(Tasks!$P$5:$P$60)</f>
        <v/>
      </c>
      <c r="F5" s="15">
        <f>COUNTIFS(Tasks!$E$5:$E$60,"High",Tasks!$K$5:$K$60,"&lt;&gt;Done")</f>
        <v/>
      </c>
      <c r="G5" s="15">
        <f>COUNTIF(Risks!E5:E40,"High")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