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Purchases" sheetId="3" state="visible" r:id="rId3"/>
    <sheet xmlns:r="http://schemas.openxmlformats.org/officeDocument/2006/relationships" name="Sales" sheetId="4" state="visible" r:id="rId4"/>
    <sheet xmlns:r="http://schemas.openxmlformats.org/officeDocument/2006/relationships" name="Stock" sheetId="5" state="visible" r:id="rId5"/>
    <sheet xmlns:r="http://schemas.openxmlformats.org/officeDocument/2006/relationships" name="Cash book" sheetId="6" state="visible" r:id="rId6"/>
    <sheet xmlns:r="http://schemas.openxmlformats.org/officeDocument/2006/relationships"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0" fillId="2" borderId="1" pivotButton="0" quotePrefix="0" xfId="0"/>
    <xf numFmtId="166" fontId="0" fillId="2" borderId="1" pivotButton="0" quotePrefix="0" xfId="0"/>
    <xf numFmtId="167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by item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'Stock'!$B$5:$B$14</f>
            </numRef>
          </cat>
          <val>
            <numRef>
              <f>'Stock'!$K$5:$K$14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Closing stock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'Stock'!$B$5:$B$14</f>
            </numRef>
          </cat>
          <val>
            <numRef>
              <f>'Stock'!$F$5:$F$14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Shop billing and inventory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Items (master), Purchases, Sales, Stock (closing, reorder), Cash book, Dashboard.</t>
        </is>
      </c>
    </row>
    <row r="8">
      <c r="A8" t="inlineStr">
        <is>
          <t>Every sale is one row in Sales; every delivery from a supplier is one row in Purchases. Stock updates by itself.</t>
        </is>
      </c>
    </row>
    <row r="9">
      <c r="A9" t="inlineStr">
        <is>
          <t>Count the shelf stock once a month and compare with Stock closing; a difference means a missed entry or loss.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6" customWidth="1" min="3" max="3"/>
    <col width="12" customWidth="1" min="4" max="4"/>
    <col width="12" customWidth="1" min="5" max="5"/>
    <col width="13" customWidth="1" min="6" max="6"/>
    <col width="11" customWidth="1" min="7" max="7"/>
    <col width="10" customWidth="1" min="8" max="8"/>
  </cols>
  <sheetData>
    <row r="1">
      <c r="A1" s="1" t="inlineStr">
        <is>
          <t>Shop Management System: Items master (Rani Kirana Stores, Solapur)</t>
        </is>
      </c>
    </row>
    <row r="2">
      <c r="A2" s="2" t="inlineStr">
        <is>
          <t>Made-up items, prices and stock. Buy and sell prices are per unit.</t>
        </is>
      </c>
    </row>
    <row r="3">
      <c r="A3" s="3" t="inlineStr">
        <is>
          <t>As-of date</t>
        </is>
      </c>
      <c r="B3" s="4" t="n">
        <v>46312</v>
      </c>
    </row>
    <row r="5">
      <c r="A5" s="5" t="inlineStr">
        <is>
          <t>Item code</t>
        </is>
      </c>
      <c r="B5" s="5" t="inlineStr">
        <is>
          <t>Item</t>
        </is>
      </c>
      <c r="C5" s="5" t="inlineStr">
        <is>
          <t>Unit</t>
        </is>
      </c>
      <c r="D5" s="5" t="inlineStr">
        <is>
          <t>Buy price (₹)</t>
        </is>
      </c>
      <c r="E5" s="5" t="inlineStr">
        <is>
          <t>Sell price (₹)</t>
        </is>
      </c>
      <c r="F5" s="5" t="inlineStr">
        <is>
          <t>Opening stock (1 Oct)</t>
        </is>
      </c>
      <c r="G5" s="5" t="inlineStr">
        <is>
          <t>Reorder level</t>
        </is>
      </c>
      <c r="H5" s="5" t="inlineStr">
        <is>
          <t>Margin %</t>
        </is>
      </c>
    </row>
    <row r="6">
      <c r="A6" s="6" t="inlineStr">
        <is>
          <t>I01</t>
        </is>
      </c>
      <c r="B6" s="6" t="inlineStr">
        <is>
          <t>Rice (1 kg)</t>
        </is>
      </c>
      <c r="C6" s="6" t="inlineStr">
        <is>
          <t>kg</t>
        </is>
      </c>
      <c r="D6" s="7" t="n">
        <v>52</v>
      </c>
      <c r="E6" s="7" t="n">
        <v>60</v>
      </c>
      <c r="F6" s="6" t="n">
        <v>80</v>
      </c>
      <c r="G6" s="6" t="n">
        <v>20</v>
      </c>
      <c r="H6" s="8">
        <f>(E6-D6)/E6</f>
        <v/>
      </c>
    </row>
    <row r="7">
      <c r="A7" s="6" t="inlineStr">
        <is>
          <t>I02</t>
        </is>
      </c>
      <c r="B7" s="6" t="inlineStr">
        <is>
          <t>Toor dal (1 kg)</t>
        </is>
      </c>
      <c r="C7" s="6" t="inlineStr">
        <is>
          <t>kg</t>
        </is>
      </c>
      <c r="D7" s="7" t="n">
        <v>128</v>
      </c>
      <c r="E7" s="7" t="n">
        <v>145</v>
      </c>
      <c r="F7" s="6" t="n">
        <v>40</v>
      </c>
      <c r="G7" s="6" t="n">
        <v>10</v>
      </c>
      <c r="H7" s="8">
        <f>(E7-D7)/E7</f>
        <v/>
      </c>
    </row>
    <row r="8">
      <c r="A8" s="6" t="inlineStr">
        <is>
          <t>I03</t>
        </is>
      </c>
      <c r="B8" s="6" t="inlineStr">
        <is>
          <t>Sugar (1 kg)</t>
        </is>
      </c>
      <c r="C8" s="6" t="inlineStr">
        <is>
          <t>kg</t>
        </is>
      </c>
      <c r="D8" s="7" t="n">
        <v>42</v>
      </c>
      <c r="E8" s="7" t="n">
        <v>48</v>
      </c>
      <c r="F8" s="6" t="n">
        <v>60</v>
      </c>
      <c r="G8" s="6" t="n">
        <v>15</v>
      </c>
      <c r="H8" s="8">
        <f>(E8-D8)/E8</f>
        <v/>
      </c>
    </row>
    <row r="9">
      <c r="A9" s="6" t="inlineStr">
        <is>
          <t>I04</t>
        </is>
      </c>
      <c r="B9" s="6" t="inlineStr">
        <is>
          <t>Groundnut oil (1 L)</t>
        </is>
      </c>
      <c r="C9" s="6" t="inlineStr">
        <is>
          <t>L</t>
        </is>
      </c>
      <c r="D9" s="7" t="n">
        <v>165</v>
      </c>
      <c r="E9" s="7" t="n">
        <v>185</v>
      </c>
      <c r="F9" s="6" t="n">
        <v>30</v>
      </c>
      <c r="G9" s="6" t="n">
        <v>8</v>
      </c>
      <c r="H9" s="8">
        <f>(E9-D9)/E9</f>
        <v/>
      </c>
    </row>
    <row r="10">
      <c r="A10" s="6" t="inlineStr">
        <is>
          <t>I05</t>
        </is>
      </c>
      <c r="B10" s="6" t="inlineStr">
        <is>
          <t>Wheat atta (5 kg)</t>
        </is>
      </c>
      <c r="C10" s="6" t="inlineStr">
        <is>
          <t>bag</t>
        </is>
      </c>
      <c r="D10" s="7" t="n">
        <v>210</v>
      </c>
      <c r="E10" s="7" t="n">
        <v>240</v>
      </c>
      <c r="F10" s="6" t="n">
        <v>25</v>
      </c>
      <c r="G10" s="6" t="n">
        <v>6</v>
      </c>
      <c r="H10" s="8">
        <f>(E10-D10)/E10</f>
        <v/>
      </c>
    </row>
    <row r="11">
      <c r="A11" s="6" t="inlineStr">
        <is>
          <t>I06</t>
        </is>
      </c>
      <c r="B11" s="6" t="inlineStr">
        <is>
          <t>Tea powder (250 g)</t>
        </is>
      </c>
      <c r="C11" s="6" t="inlineStr">
        <is>
          <t>pack</t>
        </is>
      </c>
      <c r="D11" s="7" t="n">
        <v>95</v>
      </c>
      <c r="E11" s="7" t="n">
        <v>110</v>
      </c>
      <c r="F11" s="6" t="n">
        <v>30</v>
      </c>
      <c r="G11" s="6" t="n">
        <v>8</v>
      </c>
      <c r="H11" s="8">
        <f>(E11-D11)/E11</f>
        <v/>
      </c>
    </row>
    <row r="12">
      <c r="A12" s="6" t="inlineStr">
        <is>
          <t>I07</t>
        </is>
      </c>
      <c r="B12" s="6" t="inlineStr">
        <is>
          <t>Bath soap</t>
        </is>
      </c>
      <c r="C12" s="6" t="inlineStr">
        <is>
          <t>pc</t>
        </is>
      </c>
      <c r="D12" s="7" t="n">
        <v>32</v>
      </c>
      <c r="E12" s="7" t="n">
        <v>40</v>
      </c>
      <c r="F12" s="6" t="n">
        <v>60</v>
      </c>
      <c r="G12" s="6" t="n">
        <v>15</v>
      </c>
      <c r="H12" s="8">
        <f>(E12-D12)/E12</f>
        <v/>
      </c>
    </row>
    <row r="13">
      <c r="A13" s="6" t="inlineStr">
        <is>
          <t>I08</t>
        </is>
      </c>
      <c r="B13" s="6" t="inlineStr">
        <is>
          <t>Biscuits</t>
        </is>
      </c>
      <c r="C13" s="6" t="inlineStr">
        <is>
          <t>pack</t>
        </is>
      </c>
      <c r="D13" s="7" t="n">
        <v>8</v>
      </c>
      <c r="E13" s="7" t="n">
        <v>10</v>
      </c>
      <c r="F13" s="6" t="n">
        <v>120</v>
      </c>
      <c r="G13" s="6" t="n">
        <v>30</v>
      </c>
      <c r="H13" s="8">
        <f>(E13-D13)/E13</f>
        <v/>
      </c>
    </row>
    <row r="14">
      <c r="A14" s="6" t="inlineStr">
        <is>
          <t>I09</t>
        </is>
      </c>
      <c r="B14" s="6" t="inlineStr">
        <is>
          <t>Milk (500 ml)</t>
        </is>
      </c>
      <c r="C14" s="6" t="inlineStr">
        <is>
          <t>pack</t>
        </is>
      </c>
      <c r="D14" s="7" t="n">
        <v>27</v>
      </c>
      <c r="E14" s="7" t="n">
        <v>30</v>
      </c>
      <c r="F14" s="6" t="n">
        <v>40</v>
      </c>
      <c r="G14" s="6" t="n">
        <v>20</v>
      </c>
      <c r="H14" s="8">
        <f>(E14-D14)/E14</f>
        <v/>
      </c>
    </row>
    <row r="15">
      <c r="A15" s="6" t="inlineStr">
        <is>
          <t>I10</t>
        </is>
      </c>
      <c r="B15" s="6" t="inlineStr">
        <is>
          <t>Salt (1 kg)</t>
        </is>
      </c>
      <c r="C15" s="6" t="inlineStr">
        <is>
          <t>kg</t>
        </is>
      </c>
      <c r="D15" s="7" t="n">
        <v>20</v>
      </c>
      <c r="E15" s="7" t="n">
        <v>25</v>
      </c>
      <c r="F15" s="6" t="n">
        <v>50</v>
      </c>
      <c r="G15" s="6" t="n">
        <v>12</v>
      </c>
      <c r="H15" s="8">
        <f>(E15-D15)/E15</f>
        <v/>
      </c>
    </row>
  </sheetData>
  <conditionalFormatting sqref="H6:H30">
    <cfRule type="cellIs" priority="1" operator="lessThan" dxfId="0">
      <formula>0.1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20" customWidth="1" min="3" max="3"/>
    <col width="6" customWidth="1" min="4" max="4"/>
    <col width="9" customWidth="1" min="5" max="5"/>
    <col width="11" customWidth="1" min="6" max="6"/>
  </cols>
  <sheetData>
    <row r="1">
      <c r="A1" s="1" t="inlineStr">
        <is>
          <t>Purchases (stock received)</t>
        </is>
      </c>
    </row>
    <row r="2">
      <c r="A2" s="2" t="inlineStr">
        <is>
          <t>Rate defaults from the Items buy price; type a different rate if the supplier charged one.</t>
        </is>
      </c>
    </row>
    <row r="4">
      <c r="A4" s="5" t="inlineStr">
        <is>
          <t>Date</t>
        </is>
      </c>
      <c r="B4" s="5" t="inlineStr">
        <is>
          <t>Item code</t>
        </is>
      </c>
      <c r="C4" s="5" t="inlineStr">
        <is>
          <t>Item</t>
        </is>
      </c>
      <c r="D4" s="5" t="inlineStr">
        <is>
          <t>Qty</t>
        </is>
      </c>
      <c r="E4" s="5" t="inlineStr">
        <is>
          <t>Rate (₹)</t>
        </is>
      </c>
      <c r="F4" s="5" t="inlineStr">
        <is>
          <t>Amount (₹)</t>
        </is>
      </c>
    </row>
    <row r="5">
      <c r="A5" s="4" t="n">
        <v>46298</v>
      </c>
      <c r="B5" s="6" t="inlineStr">
        <is>
          <t>I01</t>
        </is>
      </c>
      <c r="C5" s="9">
        <f>_xlfn.XLOOKUP(B5,Items!$A$6:$A$15,Items!$B$6:$B$15,"Check code")</f>
        <v/>
      </c>
      <c r="D5" s="6" t="n">
        <v>40</v>
      </c>
      <c r="E5" s="10">
        <f>_xlfn.XLOOKUP(B5,Items!$A$6:$A$15,Items!$D$6:$D$15,0)</f>
        <v/>
      </c>
      <c r="F5" s="10">
        <f>D5*E5</f>
        <v/>
      </c>
    </row>
    <row r="6">
      <c r="A6" s="4" t="n">
        <v>46298</v>
      </c>
      <c r="B6" s="6" t="inlineStr">
        <is>
          <t>I08</t>
        </is>
      </c>
      <c r="C6" s="9">
        <f>_xlfn.XLOOKUP(B6,Items!$A$6:$A$15,Items!$B$6:$B$15,"Check code")</f>
        <v/>
      </c>
      <c r="D6" s="6" t="n">
        <v>60</v>
      </c>
      <c r="E6" s="10">
        <f>_xlfn.XLOOKUP(B6,Items!$A$6:$A$15,Items!$D$6:$D$15,0)</f>
        <v/>
      </c>
      <c r="F6" s="10">
        <f>D6*E6</f>
        <v/>
      </c>
    </row>
    <row r="7">
      <c r="A7" s="4" t="n">
        <v>46300</v>
      </c>
      <c r="B7" s="6" t="inlineStr">
        <is>
          <t>I09</t>
        </is>
      </c>
      <c r="C7" s="9">
        <f>_xlfn.XLOOKUP(B7,Items!$A$6:$A$15,Items!$B$6:$B$15,"Check code")</f>
        <v/>
      </c>
      <c r="D7" s="6" t="n">
        <v>120</v>
      </c>
      <c r="E7" s="10">
        <f>_xlfn.XLOOKUP(B7,Items!$A$6:$A$15,Items!$D$6:$D$15,0)</f>
        <v/>
      </c>
      <c r="F7" s="10">
        <f>D7*E7</f>
        <v/>
      </c>
    </row>
    <row r="8">
      <c r="A8" s="4" t="n">
        <v>46303</v>
      </c>
      <c r="B8" s="6" t="inlineStr">
        <is>
          <t>I03</t>
        </is>
      </c>
      <c r="C8" s="9">
        <f>_xlfn.XLOOKUP(B8,Items!$A$6:$A$15,Items!$B$6:$B$15,"Check code")</f>
        <v/>
      </c>
      <c r="D8" s="6" t="n">
        <v>30</v>
      </c>
      <c r="E8" s="10">
        <f>_xlfn.XLOOKUP(B8,Items!$A$6:$A$15,Items!$D$6:$D$15,0)</f>
        <v/>
      </c>
      <c r="F8" s="10">
        <f>D8*E8</f>
        <v/>
      </c>
    </row>
    <row r="9">
      <c r="A9" s="4" t="n">
        <v>46305</v>
      </c>
      <c r="B9" s="6" t="inlineStr">
        <is>
          <t>I07</t>
        </is>
      </c>
      <c r="C9" s="9">
        <f>_xlfn.XLOOKUP(B9,Items!$A$6:$A$15,Items!$B$6:$B$15,"Check code")</f>
        <v/>
      </c>
      <c r="D9" s="6" t="n">
        <v>24</v>
      </c>
      <c r="E9" s="10">
        <f>_xlfn.XLOOKUP(B9,Items!$A$6:$A$15,Items!$D$6:$D$15,0)</f>
        <v/>
      </c>
      <c r="F9" s="10">
        <f>D9*E9</f>
        <v/>
      </c>
    </row>
    <row r="10">
      <c r="A10" s="4" t="n">
        <v>46307</v>
      </c>
      <c r="B10" s="6" t="inlineStr">
        <is>
          <t>I09</t>
        </is>
      </c>
      <c r="C10" s="9">
        <f>_xlfn.XLOOKUP(B10,Items!$A$6:$A$15,Items!$B$6:$B$15,"Check code")</f>
        <v/>
      </c>
      <c r="D10" s="6" t="n">
        <v>100</v>
      </c>
      <c r="E10" s="10">
        <f>_xlfn.XLOOKUP(B10,Items!$A$6:$A$15,Items!$D$6:$D$15,0)</f>
        <v/>
      </c>
      <c r="F10" s="10">
        <f>D10*E10</f>
        <v/>
      </c>
    </row>
    <row r="11">
      <c r="A11" s="4" t="n">
        <v>46309</v>
      </c>
      <c r="B11" s="6" t="inlineStr">
        <is>
          <t>I05</t>
        </is>
      </c>
      <c r="C11" s="9">
        <f>_xlfn.XLOOKUP(B11,Items!$A$6:$A$15,Items!$B$6:$B$15,"Check code")</f>
        <v/>
      </c>
      <c r="D11" s="6" t="n">
        <v>10</v>
      </c>
      <c r="E11" s="10">
        <f>_xlfn.XLOOKUP(B11,Items!$A$6:$A$15,Items!$D$6:$D$15,0)</f>
        <v/>
      </c>
      <c r="F11" s="10">
        <f>D11*E11</f>
        <v/>
      </c>
    </row>
  </sheetData>
  <dataValidations count="1">
    <dataValidation sqref="B5:B300" showDropDown="0" showInputMessage="0" showErrorMessage="1" allowBlank="1" errorTitle="Not in the list" error="Pick a value from the list" type="list">
      <formula1>=Items!$A$6:$A$15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0" customWidth="1" min="3" max="3"/>
    <col width="6" customWidth="1" min="4" max="4"/>
    <col width="11" customWidth="1" min="5" max="5"/>
    <col width="11" customWidth="1" min="6" max="6"/>
    <col width="10" customWidth="1" min="7" max="7"/>
    <col width="10" customWidth="1" min="8" max="8"/>
    <col width="9" customWidth="1" min="9" max="9"/>
  </cols>
  <sheetData>
    <row r="1">
      <c r="A1" s="1" t="inlineStr">
        <is>
          <t>Sales (one row per item sold)</t>
        </is>
      </c>
    </row>
    <row r="2">
      <c r="A2" s="2" t="inlineStr">
        <is>
          <t>Profit = qty × (sell price − buy price).</t>
        </is>
      </c>
    </row>
    <row r="4">
      <c r="A4" s="5" t="inlineStr">
        <is>
          <t>Date</t>
        </is>
      </c>
      <c r="B4" s="5" t="inlineStr">
        <is>
          <t>Item code</t>
        </is>
      </c>
      <c r="C4" s="5" t="inlineStr">
        <is>
          <t>Item</t>
        </is>
      </c>
      <c r="D4" s="5" t="inlineStr">
        <is>
          <t>Qty</t>
        </is>
      </c>
      <c r="E4" s="5" t="inlineStr">
        <is>
          <t>Sell price (₹)</t>
        </is>
      </c>
      <c r="F4" s="5" t="inlineStr">
        <is>
          <t>Amount (₹)</t>
        </is>
      </c>
      <c r="G4" s="5" t="inlineStr">
        <is>
          <t>Cost (₹)</t>
        </is>
      </c>
      <c r="H4" s="5" t="inlineStr">
        <is>
          <t>Profit (₹)</t>
        </is>
      </c>
      <c r="I4" s="5" t="inlineStr">
        <is>
          <t>Payment</t>
        </is>
      </c>
    </row>
    <row r="5">
      <c r="A5" s="4" t="n">
        <v>46296</v>
      </c>
      <c r="B5" s="6" t="inlineStr">
        <is>
          <t>I01</t>
        </is>
      </c>
      <c r="C5" s="9">
        <f>_xlfn.XLOOKUP(B5,Items!$A$6:$A$15,Items!$B$6:$B$15,"Check code")</f>
        <v/>
      </c>
      <c r="D5" s="6" t="n">
        <v>12</v>
      </c>
      <c r="E5" s="10">
        <f>_xlfn.XLOOKUP(B5,Items!$A$6:$A$15,Items!$E$6:$E$15,0)</f>
        <v/>
      </c>
      <c r="F5" s="10">
        <f>D5*E5</f>
        <v/>
      </c>
      <c r="G5" s="10">
        <f>D5*_xlfn.XLOOKUP(B5,Items!$A$6:$A$15,Items!$D$6:$D$15,0)</f>
        <v/>
      </c>
      <c r="H5" s="10">
        <f>F5-G5</f>
        <v/>
      </c>
      <c r="I5" s="6" t="inlineStr">
        <is>
          <t>Cash</t>
        </is>
      </c>
    </row>
    <row r="6">
      <c r="A6" s="4" t="n">
        <v>46296</v>
      </c>
      <c r="B6" s="6" t="inlineStr">
        <is>
          <t>I08</t>
        </is>
      </c>
      <c r="C6" s="9">
        <f>_xlfn.XLOOKUP(B6,Items!$A$6:$A$15,Items!$B$6:$B$15,"Check code")</f>
        <v/>
      </c>
      <c r="D6" s="6" t="n">
        <v>20</v>
      </c>
      <c r="E6" s="10">
        <f>_xlfn.XLOOKUP(B6,Items!$A$6:$A$15,Items!$E$6:$E$15,0)</f>
        <v/>
      </c>
      <c r="F6" s="10">
        <f>D6*E6</f>
        <v/>
      </c>
      <c r="G6" s="10">
        <f>D6*_xlfn.XLOOKUP(B6,Items!$A$6:$A$15,Items!$D$6:$D$15,0)</f>
        <v/>
      </c>
      <c r="H6" s="10">
        <f>F6-G6</f>
        <v/>
      </c>
      <c r="I6" s="6" t="inlineStr">
        <is>
          <t>UPI</t>
        </is>
      </c>
    </row>
    <row r="7">
      <c r="A7" s="4" t="n">
        <v>46297</v>
      </c>
      <c r="B7" s="6" t="inlineStr">
        <is>
          <t>I09</t>
        </is>
      </c>
      <c r="C7" s="9">
        <f>_xlfn.XLOOKUP(B7,Items!$A$6:$A$15,Items!$B$6:$B$15,"Check code")</f>
        <v/>
      </c>
      <c r="D7" s="6" t="n">
        <v>30</v>
      </c>
      <c r="E7" s="10">
        <f>_xlfn.XLOOKUP(B7,Items!$A$6:$A$15,Items!$E$6:$E$15,0)</f>
        <v/>
      </c>
      <c r="F7" s="10">
        <f>D7*E7</f>
        <v/>
      </c>
      <c r="G7" s="10">
        <f>D7*_xlfn.XLOOKUP(B7,Items!$A$6:$A$15,Items!$D$6:$D$15,0)</f>
        <v/>
      </c>
      <c r="H7" s="10">
        <f>F7-G7</f>
        <v/>
      </c>
      <c r="I7" s="6" t="inlineStr">
        <is>
          <t>Cash</t>
        </is>
      </c>
    </row>
    <row r="8">
      <c r="A8" s="4" t="n">
        <v>46298</v>
      </c>
      <c r="B8" s="6" t="inlineStr">
        <is>
          <t>I03</t>
        </is>
      </c>
      <c r="C8" s="9">
        <f>_xlfn.XLOOKUP(B8,Items!$A$6:$A$15,Items!$B$6:$B$15,"Check code")</f>
        <v/>
      </c>
      <c r="D8" s="6" t="n">
        <v>15</v>
      </c>
      <c r="E8" s="10">
        <f>_xlfn.XLOOKUP(B8,Items!$A$6:$A$15,Items!$E$6:$E$15,0)</f>
        <v/>
      </c>
      <c r="F8" s="10">
        <f>D8*E8</f>
        <v/>
      </c>
      <c r="G8" s="10">
        <f>D8*_xlfn.XLOOKUP(B8,Items!$A$6:$A$15,Items!$D$6:$D$15,0)</f>
        <v/>
      </c>
      <c r="H8" s="10">
        <f>F8-G8</f>
        <v/>
      </c>
      <c r="I8" s="6" t="inlineStr">
        <is>
          <t>UPI</t>
        </is>
      </c>
    </row>
    <row r="9">
      <c r="A9" s="4" t="n">
        <v>46299</v>
      </c>
      <c r="B9" s="6" t="inlineStr">
        <is>
          <t>I02</t>
        </is>
      </c>
      <c r="C9" s="9">
        <f>_xlfn.XLOOKUP(B9,Items!$A$6:$A$15,Items!$B$6:$B$15,"Check code")</f>
        <v/>
      </c>
      <c r="D9" s="6" t="n">
        <v>8</v>
      </c>
      <c r="E9" s="10">
        <f>_xlfn.XLOOKUP(B9,Items!$A$6:$A$15,Items!$E$6:$E$15,0)</f>
        <v/>
      </c>
      <c r="F9" s="10">
        <f>D9*E9</f>
        <v/>
      </c>
      <c r="G9" s="10">
        <f>D9*_xlfn.XLOOKUP(B9,Items!$A$6:$A$15,Items!$D$6:$D$15,0)</f>
        <v/>
      </c>
      <c r="H9" s="10">
        <f>F9-G9</f>
        <v/>
      </c>
      <c r="I9" s="6" t="inlineStr">
        <is>
          <t>Cash</t>
        </is>
      </c>
    </row>
    <row r="10">
      <c r="A10" s="4" t="n">
        <v>46300</v>
      </c>
      <c r="B10" s="6" t="inlineStr">
        <is>
          <t>I04</t>
        </is>
      </c>
      <c r="C10" s="9">
        <f>_xlfn.XLOOKUP(B10,Items!$A$6:$A$15,Items!$B$6:$B$15,"Check code")</f>
        <v/>
      </c>
      <c r="D10" s="6" t="n">
        <v>6</v>
      </c>
      <c r="E10" s="10">
        <f>_xlfn.XLOOKUP(B10,Items!$A$6:$A$15,Items!$E$6:$E$15,0)</f>
        <v/>
      </c>
      <c r="F10" s="10">
        <f>D10*E10</f>
        <v/>
      </c>
      <c r="G10" s="10">
        <f>D10*_xlfn.XLOOKUP(B10,Items!$A$6:$A$15,Items!$D$6:$D$15,0)</f>
        <v/>
      </c>
      <c r="H10" s="10">
        <f>F10-G10</f>
        <v/>
      </c>
      <c r="I10" s="6" t="inlineStr">
        <is>
          <t>UPI</t>
        </is>
      </c>
    </row>
    <row r="11">
      <c r="A11" s="4" t="n">
        <v>46301</v>
      </c>
      <c r="B11" s="6" t="inlineStr">
        <is>
          <t>I01</t>
        </is>
      </c>
      <c r="C11" s="9">
        <f>_xlfn.XLOOKUP(B11,Items!$A$6:$A$15,Items!$B$6:$B$15,"Check code")</f>
        <v/>
      </c>
      <c r="D11" s="6" t="n">
        <v>20</v>
      </c>
      <c r="E11" s="10">
        <f>_xlfn.XLOOKUP(B11,Items!$A$6:$A$15,Items!$E$6:$E$15,0)</f>
        <v/>
      </c>
      <c r="F11" s="10">
        <f>D11*E11</f>
        <v/>
      </c>
      <c r="G11" s="10">
        <f>D11*_xlfn.XLOOKUP(B11,Items!$A$6:$A$15,Items!$D$6:$D$15,0)</f>
        <v/>
      </c>
      <c r="H11" s="10">
        <f>F11-G11</f>
        <v/>
      </c>
      <c r="I11" s="6" t="inlineStr">
        <is>
          <t>UPI</t>
        </is>
      </c>
    </row>
    <row r="12">
      <c r="A12" s="4" t="n">
        <v>46301</v>
      </c>
      <c r="B12" s="6" t="inlineStr">
        <is>
          <t>I09</t>
        </is>
      </c>
      <c r="C12" s="9">
        <f>_xlfn.XLOOKUP(B12,Items!$A$6:$A$15,Items!$B$6:$B$15,"Check code")</f>
        <v/>
      </c>
      <c r="D12" s="6" t="n">
        <v>40</v>
      </c>
      <c r="E12" s="10">
        <f>_xlfn.XLOOKUP(B12,Items!$A$6:$A$15,Items!$E$6:$E$15,0)</f>
        <v/>
      </c>
      <c r="F12" s="10">
        <f>D12*E12</f>
        <v/>
      </c>
      <c r="G12" s="10">
        <f>D12*_xlfn.XLOOKUP(B12,Items!$A$6:$A$15,Items!$D$6:$D$15,0)</f>
        <v/>
      </c>
      <c r="H12" s="10">
        <f>F12-G12</f>
        <v/>
      </c>
      <c r="I12" s="6" t="inlineStr">
        <is>
          <t>Cash</t>
        </is>
      </c>
    </row>
    <row r="13">
      <c r="A13" s="4" t="n">
        <v>46302</v>
      </c>
      <c r="B13" s="6" t="inlineStr">
        <is>
          <t>I05</t>
        </is>
      </c>
      <c r="C13" s="9">
        <f>_xlfn.XLOOKUP(B13,Items!$A$6:$A$15,Items!$B$6:$B$15,"Check code")</f>
        <v/>
      </c>
      <c r="D13" s="6" t="n">
        <v>9</v>
      </c>
      <c r="E13" s="10">
        <f>_xlfn.XLOOKUP(B13,Items!$A$6:$A$15,Items!$E$6:$E$15,0)</f>
        <v/>
      </c>
      <c r="F13" s="10">
        <f>D13*E13</f>
        <v/>
      </c>
      <c r="G13" s="10">
        <f>D13*_xlfn.XLOOKUP(B13,Items!$A$6:$A$15,Items!$D$6:$D$15,0)</f>
        <v/>
      </c>
      <c r="H13" s="10">
        <f>F13-G13</f>
        <v/>
      </c>
      <c r="I13" s="6" t="inlineStr">
        <is>
          <t>UPI</t>
        </is>
      </c>
    </row>
    <row r="14">
      <c r="A14" s="4" t="n">
        <v>46303</v>
      </c>
      <c r="B14" s="6" t="inlineStr">
        <is>
          <t>I08</t>
        </is>
      </c>
      <c r="C14" s="9">
        <f>_xlfn.XLOOKUP(B14,Items!$A$6:$A$15,Items!$B$6:$B$15,"Check code")</f>
        <v/>
      </c>
      <c r="D14" s="6" t="n">
        <v>50</v>
      </c>
      <c r="E14" s="10">
        <f>_xlfn.XLOOKUP(B14,Items!$A$6:$A$15,Items!$E$6:$E$15,0)</f>
        <v/>
      </c>
      <c r="F14" s="10">
        <f>D14*E14</f>
        <v/>
      </c>
      <c r="G14" s="10">
        <f>D14*_xlfn.XLOOKUP(B14,Items!$A$6:$A$15,Items!$D$6:$D$15,0)</f>
        <v/>
      </c>
      <c r="H14" s="10">
        <f>F14-G14</f>
        <v/>
      </c>
      <c r="I14" s="6" t="inlineStr">
        <is>
          <t>Cash</t>
        </is>
      </c>
    </row>
    <row r="15">
      <c r="A15" s="4" t="n">
        <v>46304</v>
      </c>
      <c r="B15" s="6" t="inlineStr">
        <is>
          <t>I07</t>
        </is>
      </c>
      <c r="C15" s="9">
        <f>_xlfn.XLOOKUP(B15,Items!$A$6:$A$15,Items!$B$6:$B$15,"Check code")</f>
        <v/>
      </c>
      <c r="D15" s="6" t="n">
        <v>30</v>
      </c>
      <c r="E15" s="10">
        <f>_xlfn.XLOOKUP(B15,Items!$A$6:$A$15,Items!$E$6:$E$15,0)</f>
        <v/>
      </c>
      <c r="F15" s="10">
        <f>D15*E15</f>
        <v/>
      </c>
      <c r="G15" s="10">
        <f>D15*_xlfn.XLOOKUP(B15,Items!$A$6:$A$15,Items!$D$6:$D$15,0)</f>
        <v/>
      </c>
      <c r="H15" s="10">
        <f>F15-G15</f>
        <v/>
      </c>
      <c r="I15" s="6" t="inlineStr">
        <is>
          <t>Cash</t>
        </is>
      </c>
    </row>
    <row r="16">
      <c r="A16" s="4" t="n">
        <v>46305</v>
      </c>
      <c r="B16" s="6" t="inlineStr">
        <is>
          <t>I06</t>
        </is>
      </c>
      <c r="C16" s="9">
        <f>_xlfn.XLOOKUP(B16,Items!$A$6:$A$15,Items!$B$6:$B$15,"Check code")</f>
        <v/>
      </c>
      <c r="D16" s="6" t="n">
        <v>12</v>
      </c>
      <c r="E16" s="10">
        <f>_xlfn.XLOOKUP(B16,Items!$A$6:$A$15,Items!$E$6:$E$15,0)</f>
        <v/>
      </c>
      <c r="F16" s="10">
        <f>D16*E16</f>
        <v/>
      </c>
      <c r="G16" s="10">
        <f>D16*_xlfn.XLOOKUP(B16,Items!$A$6:$A$15,Items!$D$6:$D$15,0)</f>
        <v/>
      </c>
      <c r="H16" s="10">
        <f>F16-G16</f>
        <v/>
      </c>
      <c r="I16" s="6" t="inlineStr">
        <is>
          <t>UPI</t>
        </is>
      </c>
    </row>
    <row r="17">
      <c r="A17" s="4" t="n">
        <v>46306</v>
      </c>
      <c r="B17" s="6" t="inlineStr">
        <is>
          <t>I02</t>
        </is>
      </c>
      <c r="C17" s="9">
        <f>_xlfn.XLOOKUP(B17,Items!$A$6:$A$15,Items!$B$6:$B$15,"Check code")</f>
        <v/>
      </c>
      <c r="D17" s="6" t="n">
        <v>18</v>
      </c>
      <c r="E17" s="10">
        <f>_xlfn.XLOOKUP(B17,Items!$A$6:$A$15,Items!$E$6:$E$15,0)</f>
        <v/>
      </c>
      <c r="F17" s="10">
        <f>D17*E17</f>
        <v/>
      </c>
      <c r="G17" s="10">
        <f>D17*_xlfn.XLOOKUP(B17,Items!$A$6:$A$15,Items!$D$6:$D$15,0)</f>
        <v/>
      </c>
      <c r="H17" s="10">
        <f>F17-G17</f>
        <v/>
      </c>
      <c r="I17" s="6" t="inlineStr">
        <is>
          <t>UPI</t>
        </is>
      </c>
    </row>
    <row r="18">
      <c r="A18" s="4" t="n">
        <v>46307</v>
      </c>
      <c r="B18" s="6" t="inlineStr">
        <is>
          <t>I10</t>
        </is>
      </c>
      <c r="C18" s="9">
        <f>_xlfn.XLOOKUP(B18,Items!$A$6:$A$15,Items!$B$6:$B$15,"Check code")</f>
        <v/>
      </c>
      <c r="D18" s="6" t="n">
        <v>15</v>
      </c>
      <c r="E18" s="10">
        <f>_xlfn.XLOOKUP(B18,Items!$A$6:$A$15,Items!$E$6:$E$15,0)</f>
        <v/>
      </c>
      <c r="F18" s="10">
        <f>D18*E18</f>
        <v/>
      </c>
      <c r="G18" s="10">
        <f>D18*_xlfn.XLOOKUP(B18,Items!$A$6:$A$15,Items!$D$6:$D$15,0)</f>
        <v/>
      </c>
      <c r="H18" s="10">
        <f>F18-G18</f>
        <v/>
      </c>
      <c r="I18" s="6" t="inlineStr">
        <is>
          <t>Cash</t>
        </is>
      </c>
    </row>
    <row r="19">
      <c r="A19" s="4" t="n">
        <v>46308</v>
      </c>
      <c r="B19" s="6" t="inlineStr">
        <is>
          <t>I09</t>
        </is>
      </c>
      <c r="C19" s="9">
        <f>_xlfn.XLOOKUP(B19,Items!$A$6:$A$15,Items!$B$6:$B$15,"Check code")</f>
        <v/>
      </c>
      <c r="D19" s="6" t="n">
        <v>60</v>
      </c>
      <c r="E19" s="10">
        <f>_xlfn.XLOOKUP(B19,Items!$A$6:$A$15,Items!$E$6:$E$15,0)</f>
        <v/>
      </c>
      <c r="F19" s="10">
        <f>D19*E19</f>
        <v/>
      </c>
      <c r="G19" s="10">
        <f>D19*_xlfn.XLOOKUP(B19,Items!$A$6:$A$15,Items!$D$6:$D$15,0)</f>
        <v/>
      </c>
      <c r="H19" s="10">
        <f>F19-G19</f>
        <v/>
      </c>
      <c r="I19" s="6" t="inlineStr">
        <is>
          <t>UPI</t>
        </is>
      </c>
    </row>
    <row r="20">
      <c r="A20" s="4" t="n">
        <v>46308</v>
      </c>
      <c r="B20" s="6" t="inlineStr">
        <is>
          <t>I03</t>
        </is>
      </c>
      <c r="C20" s="9">
        <f>_xlfn.XLOOKUP(B20,Items!$A$6:$A$15,Items!$B$6:$B$15,"Check code")</f>
        <v/>
      </c>
      <c r="D20" s="6" t="n">
        <v>22</v>
      </c>
      <c r="E20" s="10">
        <f>_xlfn.XLOOKUP(B20,Items!$A$6:$A$15,Items!$E$6:$E$15,0)</f>
        <v/>
      </c>
      <c r="F20" s="10">
        <f>D20*E20</f>
        <v/>
      </c>
      <c r="G20" s="10">
        <f>D20*_xlfn.XLOOKUP(B20,Items!$A$6:$A$15,Items!$D$6:$D$15,0)</f>
        <v/>
      </c>
      <c r="H20" s="10">
        <f>F20-G20</f>
        <v/>
      </c>
      <c r="I20" s="6" t="inlineStr">
        <is>
          <t>Cash</t>
        </is>
      </c>
    </row>
    <row r="21">
      <c r="A21" s="4" t="n">
        <v>46309</v>
      </c>
      <c r="B21" s="6" t="inlineStr">
        <is>
          <t>I01</t>
        </is>
      </c>
      <c r="C21" s="9">
        <f>_xlfn.XLOOKUP(B21,Items!$A$6:$A$15,Items!$B$6:$B$15,"Check code")</f>
        <v/>
      </c>
      <c r="D21" s="6" t="n">
        <v>30</v>
      </c>
      <c r="E21" s="10">
        <f>_xlfn.XLOOKUP(B21,Items!$A$6:$A$15,Items!$E$6:$E$15,0)</f>
        <v/>
      </c>
      <c r="F21" s="10">
        <f>D21*E21</f>
        <v/>
      </c>
      <c r="G21" s="10">
        <f>D21*_xlfn.XLOOKUP(B21,Items!$A$6:$A$15,Items!$D$6:$D$15,0)</f>
        <v/>
      </c>
      <c r="H21" s="10">
        <f>F21-G21</f>
        <v/>
      </c>
      <c r="I21" s="6" t="inlineStr">
        <is>
          <t>Cash</t>
        </is>
      </c>
    </row>
    <row r="22">
      <c r="A22" s="4" t="n">
        <v>46310</v>
      </c>
      <c r="B22" s="6" t="inlineStr">
        <is>
          <t>I04</t>
        </is>
      </c>
      <c r="C22" s="9">
        <f>_xlfn.XLOOKUP(B22,Items!$A$6:$A$15,Items!$B$6:$B$15,"Check code")</f>
        <v/>
      </c>
      <c r="D22" s="6" t="n">
        <v>18</v>
      </c>
      <c r="E22" s="10">
        <f>_xlfn.XLOOKUP(B22,Items!$A$6:$A$15,Items!$E$6:$E$15,0)</f>
        <v/>
      </c>
      <c r="F22" s="10">
        <f>D22*E22</f>
        <v/>
      </c>
      <c r="G22" s="10">
        <f>D22*_xlfn.XLOOKUP(B22,Items!$A$6:$A$15,Items!$D$6:$D$15,0)</f>
        <v/>
      </c>
      <c r="H22" s="10">
        <f>F22-G22</f>
        <v/>
      </c>
      <c r="I22" s="6" t="inlineStr">
        <is>
          <t>UPI</t>
        </is>
      </c>
    </row>
    <row r="23">
      <c r="A23" s="4" t="n">
        <v>46310</v>
      </c>
      <c r="B23" s="6" t="inlineStr">
        <is>
          <t>I07</t>
        </is>
      </c>
      <c r="C23" s="9">
        <f>_xlfn.XLOOKUP(B23,Items!$A$6:$A$15,Items!$B$6:$B$15,"Check code")</f>
        <v/>
      </c>
      <c r="D23" s="6" t="n">
        <v>20</v>
      </c>
      <c r="E23" s="10">
        <f>_xlfn.XLOOKUP(B23,Items!$A$6:$A$15,Items!$E$6:$E$15,0)</f>
        <v/>
      </c>
      <c r="F23" s="10">
        <f>D23*E23</f>
        <v/>
      </c>
      <c r="G23" s="10">
        <f>D23*_xlfn.XLOOKUP(B23,Items!$A$6:$A$15,Items!$D$6:$D$15,0)</f>
        <v/>
      </c>
      <c r="H23" s="10">
        <f>F23-G23</f>
        <v/>
      </c>
      <c r="I23" s="6" t="inlineStr">
        <is>
          <t>Cash</t>
        </is>
      </c>
    </row>
    <row r="24">
      <c r="A24" s="4" t="n">
        <v>46311</v>
      </c>
      <c r="B24" s="6" t="inlineStr">
        <is>
          <t>I08</t>
        </is>
      </c>
      <c r="C24" s="9">
        <f>_xlfn.XLOOKUP(B24,Items!$A$6:$A$15,Items!$B$6:$B$15,"Check code")</f>
        <v/>
      </c>
      <c r="D24" s="6" t="n">
        <v>45</v>
      </c>
      <c r="E24" s="10">
        <f>_xlfn.XLOOKUP(B24,Items!$A$6:$A$15,Items!$E$6:$E$15,0)</f>
        <v/>
      </c>
      <c r="F24" s="10">
        <f>D24*E24</f>
        <v/>
      </c>
      <c r="G24" s="10">
        <f>D24*_xlfn.XLOOKUP(B24,Items!$A$6:$A$15,Items!$D$6:$D$15,0)</f>
        <v/>
      </c>
      <c r="H24" s="10">
        <f>F24-G24</f>
        <v/>
      </c>
      <c r="I24" s="6" t="inlineStr">
        <is>
          <t>UPI</t>
        </is>
      </c>
    </row>
    <row r="25">
      <c r="A25" s="4" t="n">
        <v>46311</v>
      </c>
      <c r="B25" s="6" t="inlineStr">
        <is>
          <t>I05</t>
        </is>
      </c>
      <c r="C25" s="9">
        <f>_xlfn.XLOOKUP(B25,Items!$A$6:$A$15,Items!$B$6:$B$15,"Check code")</f>
        <v/>
      </c>
      <c r="D25" s="6" t="n">
        <v>12</v>
      </c>
      <c r="E25" s="10">
        <f>_xlfn.XLOOKUP(B25,Items!$A$6:$A$15,Items!$E$6:$E$15,0)</f>
        <v/>
      </c>
      <c r="F25" s="10">
        <f>D25*E25</f>
        <v/>
      </c>
      <c r="G25" s="10">
        <f>D25*_xlfn.XLOOKUP(B25,Items!$A$6:$A$15,Items!$D$6:$D$15,0)</f>
        <v/>
      </c>
      <c r="H25" s="10">
        <f>F25-G25</f>
        <v/>
      </c>
      <c r="I25" s="6" t="inlineStr">
        <is>
          <t>Cash</t>
        </is>
      </c>
    </row>
    <row r="26">
      <c r="A26" s="4" t="n">
        <v>46312</v>
      </c>
      <c r="B26" s="6" t="inlineStr">
        <is>
          <t>I06</t>
        </is>
      </c>
      <c r="C26" s="9">
        <f>_xlfn.XLOOKUP(B26,Items!$A$6:$A$15,Items!$B$6:$B$15,"Check code")</f>
        <v/>
      </c>
      <c r="D26" s="6" t="n">
        <v>10</v>
      </c>
      <c r="E26" s="10">
        <f>_xlfn.XLOOKUP(B26,Items!$A$6:$A$15,Items!$E$6:$E$15,0)</f>
        <v/>
      </c>
      <c r="F26" s="10">
        <f>D26*E26</f>
        <v/>
      </c>
      <c r="G26" s="10">
        <f>D26*_xlfn.XLOOKUP(B26,Items!$A$6:$A$15,Items!$D$6:$D$15,0)</f>
        <v/>
      </c>
      <c r="H26" s="10">
        <f>F26-G26</f>
        <v/>
      </c>
      <c r="I26" s="6" t="inlineStr">
        <is>
          <t>Cash</t>
        </is>
      </c>
    </row>
    <row r="27">
      <c r="A27" s="4" t="n">
        <v>46312</v>
      </c>
      <c r="B27" s="6" t="inlineStr">
        <is>
          <t>I09</t>
        </is>
      </c>
      <c r="C27" s="9">
        <f>_xlfn.XLOOKUP(B27,Items!$A$6:$A$15,Items!$B$6:$B$15,"Check code")</f>
        <v/>
      </c>
      <c r="D27" s="6" t="n">
        <v>45</v>
      </c>
      <c r="E27" s="10">
        <f>_xlfn.XLOOKUP(B27,Items!$A$6:$A$15,Items!$E$6:$E$15,0)</f>
        <v/>
      </c>
      <c r="F27" s="10">
        <f>D27*E27</f>
        <v/>
      </c>
      <c r="G27" s="10">
        <f>D27*_xlfn.XLOOKUP(B27,Items!$A$6:$A$15,Items!$D$6:$D$15,0)</f>
        <v/>
      </c>
      <c r="H27" s="10">
        <f>F27-G27</f>
        <v/>
      </c>
      <c r="I27" s="6" t="inlineStr">
        <is>
          <t>UPI</t>
        </is>
      </c>
    </row>
    <row r="28">
      <c r="A28" s="4" t="n">
        <v>46312</v>
      </c>
      <c r="B28" s="6" t="inlineStr">
        <is>
          <t>I02</t>
        </is>
      </c>
      <c r="C28" s="9">
        <f>_xlfn.XLOOKUP(B28,Items!$A$6:$A$15,Items!$B$6:$B$15,"Check code")</f>
        <v/>
      </c>
      <c r="D28" s="6" t="n">
        <v>6</v>
      </c>
      <c r="E28" s="10">
        <f>_xlfn.XLOOKUP(B28,Items!$A$6:$A$15,Items!$E$6:$E$15,0)</f>
        <v/>
      </c>
      <c r="F28" s="10">
        <f>D28*E28</f>
        <v/>
      </c>
      <c r="G28" s="10">
        <f>D28*_xlfn.XLOOKUP(B28,Items!$A$6:$A$15,Items!$D$6:$D$15,0)</f>
        <v/>
      </c>
      <c r="H28" s="10">
        <f>F28-G28</f>
        <v/>
      </c>
      <c r="I28" s="6" t="inlineStr">
        <is>
          <t>Cash</t>
        </is>
      </c>
    </row>
  </sheetData>
  <dataValidations count="2">
    <dataValidation sqref="B5:B500" showDropDown="0" showInputMessage="0" showErrorMessage="1" allowBlank="1" errorTitle="Not in the list" error="Pick a value from the list" type="list">
      <formula1>=Items!$A$6:$A$15</formula1>
    </dataValidation>
    <dataValidation sqref="I5:I500" showDropDown="0" showInputMessage="0" showErrorMessage="1" allowBlank="1" errorTitle="Not in the list" error="Pick a value from the list" type="list">
      <formula1>"Cash,UPI"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8" customWidth="1" min="3" max="3"/>
    <col width="10" customWidth="1" min="4" max="4"/>
    <col width="7" customWidth="1" min="5" max="5"/>
    <col width="8" customWidth="1" min="6" max="6"/>
    <col width="11" customWidth="1" min="7" max="7"/>
    <col width="14" customWidth="1" min="8" max="8"/>
    <col width="9" customWidth="1" min="9" max="9"/>
    <col width="10" customWidth="1" min="10" max="10"/>
    <col width="10" customWidth="1" min="11" max="11"/>
  </cols>
  <sheetData>
    <row r="1">
      <c r="A1" s="1" t="inlineStr">
        <is>
          <t>Stock and reorder</t>
        </is>
      </c>
    </row>
    <row r="2">
      <c r="A2" s="2" t="inlineStr">
        <is>
          <t>Closing = opening + purchased − sold. Red rows are at or below the reorder level.</t>
        </is>
      </c>
    </row>
    <row r="4">
      <c r="A4" s="5" t="inlineStr">
        <is>
          <t>Item code</t>
        </is>
      </c>
      <c r="B4" s="5" t="inlineStr">
        <is>
          <t>Item</t>
        </is>
      </c>
      <c r="C4" s="5" t="inlineStr">
        <is>
          <t>Opening</t>
        </is>
      </c>
      <c r="D4" s="5" t="inlineStr">
        <is>
          <t>Purchased</t>
        </is>
      </c>
      <c r="E4" s="5" t="inlineStr">
        <is>
          <t>Sold</t>
        </is>
      </c>
      <c r="F4" s="5" t="inlineStr">
        <is>
          <t>Closing</t>
        </is>
      </c>
      <c r="G4" s="5" t="inlineStr">
        <is>
          <t>Reorder level</t>
        </is>
      </c>
      <c r="H4" s="5" t="inlineStr">
        <is>
          <t>Stock value at cost (₹)</t>
        </is>
      </c>
      <c r="I4" s="5" t="inlineStr">
        <is>
          <t>Reorder?</t>
        </is>
      </c>
      <c r="J4" s="5" t="inlineStr">
        <is>
          <t>Sales (₹)</t>
        </is>
      </c>
      <c r="K4" s="5" t="inlineStr">
        <is>
          <t>Profit (₹)</t>
        </is>
      </c>
    </row>
    <row r="5">
      <c r="A5" s="9">
        <f>Items!A6</f>
        <v/>
      </c>
      <c r="B5" s="9">
        <f>Items!B6</f>
        <v/>
      </c>
      <c r="C5" s="9">
        <f>Items!F6</f>
        <v/>
      </c>
      <c r="D5" s="9">
        <f>SUMIFS(Purchases!$D$5:$D$300,Purchases!$B$5:$B$300,A5)</f>
        <v/>
      </c>
      <c r="E5" s="9">
        <f>SUMIFS(Sales!$D$5:$D$500,Sales!$B$5:$B$500,A5)</f>
        <v/>
      </c>
      <c r="F5" s="9">
        <f>C5+D5-E5</f>
        <v/>
      </c>
      <c r="G5" s="9">
        <f>Items!G6</f>
        <v/>
      </c>
      <c r="H5" s="10">
        <f>F5*Items!D6</f>
        <v/>
      </c>
      <c r="I5" s="9">
        <f>IF(F5&lt;=G5,"Yes","No")</f>
        <v/>
      </c>
      <c r="J5" s="10">
        <f>SUMIFS(Sales!$F$5:$F$500,Sales!$B$5:$B$500,A5)</f>
        <v/>
      </c>
      <c r="K5" s="10">
        <f>SUMIFS(Sales!$H$5:$H$500,Sales!$B$5:$B$500,A5)</f>
        <v/>
      </c>
    </row>
    <row r="6">
      <c r="A6" s="9">
        <f>Items!A7</f>
        <v/>
      </c>
      <c r="B6" s="9">
        <f>Items!B7</f>
        <v/>
      </c>
      <c r="C6" s="9">
        <f>Items!F7</f>
        <v/>
      </c>
      <c r="D6" s="9">
        <f>SUMIFS(Purchases!$D$5:$D$300,Purchases!$B$5:$B$300,A6)</f>
        <v/>
      </c>
      <c r="E6" s="9">
        <f>SUMIFS(Sales!$D$5:$D$500,Sales!$B$5:$B$500,A6)</f>
        <v/>
      </c>
      <c r="F6" s="9">
        <f>C6+D6-E6</f>
        <v/>
      </c>
      <c r="G6" s="9">
        <f>Items!G7</f>
        <v/>
      </c>
      <c r="H6" s="10">
        <f>F6*Items!D7</f>
        <v/>
      </c>
      <c r="I6" s="9">
        <f>IF(F6&lt;=G6,"Yes","No")</f>
        <v/>
      </c>
      <c r="J6" s="10">
        <f>SUMIFS(Sales!$F$5:$F$500,Sales!$B$5:$B$500,A6)</f>
        <v/>
      </c>
      <c r="K6" s="10">
        <f>SUMIFS(Sales!$H$5:$H$500,Sales!$B$5:$B$500,A6)</f>
        <v/>
      </c>
    </row>
    <row r="7">
      <c r="A7" s="9">
        <f>Items!A8</f>
        <v/>
      </c>
      <c r="B7" s="9">
        <f>Items!B8</f>
        <v/>
      </c>
      <c r="C7" s="9">
        <f>Items!F8</f>
        <v/>
      </c>
      <c r="D7" s="9">
        <f>SUMIFS(Purchases!$D$5:$D$300,Purchases!$B$5:$B$300,A7)</f>
        <v/>
      </c>
      <c r="E7" s="9">
        <f>SUMIFS(Sales!$D$5:$D$500,Sales!$B$5:$B$500,A7)</f>
        <v/>
      </c>
      <c r="F7" s="9">
        <f>C7+D7-E7</f>
        <v/>
      </c>
      <c r="G7" s="9">
        <f>Items!G8</f>
        <v/>
      </c>
      <c r="H7" s="10">
        <f>F7*Items!D8</f>
        <v/>
      </c>
      <c r="I7" s="9">
        <f>IF(F7&lt;=G7,"Yes","No")</f>
        <v/>
      </c>
      <c r="J7" s="10">
        <f>SUMIFS(Sales!$F$5:$F$500,Sales!$B$5:$B$500,A7)</f>
        <v/>
      </c>
      <c r="K7" s="10">
        <f>SUMIFS(Sales!$H$5:$H$500,Sales!$B$5:$B$500,A7)</f>
        <v/>
      </c>
    </row>
    <row r="8">
      <c r="A8" s="9">
        <f>Items!A9</f>
        <v/>
      </c>
      <c r="B8" s="9">
        <f>Items!B9</f>
        <v/>
      </c>
      <c r="C8" s="9">
        <f>Items!F9</f>
        <v/>
      </c>
      <c r="D8" s="9">
        <f>SUMIFS(Purchases!$D$5:$D$300,Purchases!$B$5:$B$300,A8)</f>
        <v/>
      </c>
      <c r="E8" s="9">
        <f>SUMIFS(Sales!$D$5:$D$500,Sales!$B$5:$B$500,A8)</f>
        <v/>
      </c>
      <c r="F8" s="9">
        <f>C8+D8-E8</f>
        <v/>
      </c>
      <c r="G8" s="9">
        <f>Items!G9</f>
        <v/>
      </c>
      <c r="H8" s="10">
        <f>F8*Items!D9</f>
        <v/>
      </c>
      <c r="I8" s="9">
        <f>IF(F8&lt;=G8,"Yes","No")</f>
        <v/>
      </c>
      <c r="J8" s="10">
        <f>SUMIFS(Sales!$F$5:$F$500,Sales!$B$5:$B$500,A8)</f>
        <v/>
      </c>
      <c r="K8" s="10">
        <f>SUMIFS(Sales!$H$5:$H$500,Sales!$B$5:$B$500,A8)</f>
        <v/>
      </c>
    </row>
    <row r="9">
      <c r="A9" s="9">
        <f>Items!A10</f>
        <v/>
      </c>
      <c r="B9" s="9">
        <f>Items!B10</f>
        <v/>
      </c>
      <c r="C9" s="9">
        <f>Items!F10</f>
        <v/>
      </c>
      <c r="D9" s="9">
        <f>SUMIFS(Purchases!$D$5:$D$300,Purchases!$B$5:$B$300,A9)</f>
        <v/>
      </c>
      <c r="E9" s="9">
        <f>SUMIFS(Sales!$D$5:$D$500,Sales!$B$5:$B$500,A9)</f>
        <v/>
      </c>
      <c r="F9" s="9">
        <f>C9+D9-E9</f>
        <v/>
      </c>
      <c r="G9" s="9">
        <f>Items!G10</f>
        <v/>
      </c>
      <c r="H9" s="10">
        <f>F9*Items!D10</f>
        <v/>
      </c>
      <c r="I9" s="9">
        <f>IF(F9&lt;=G9,"Yes","No")</f>
        <v/>
      </c>
      <c r="J9" s="10">
        <f>SUMIFS(Sales!$F$5:$F$500,Sales!$B$5:$B$500,A9)</f>
        <v/>
      </c>
      <c r="K9" s="10">
        <f>SUMIFS(Sales!$H$5:$H$500,Sales!$B$5:$B$500,A9)</f>
        <v/>
      </c>
    </row>
    <row r="10">
      <c r="A10" s="9">
        <f>Items!A11</f>
        <v/>
      </c>
      <c r="B10" s="9">
        <f>Items!B11</f>
        <v/>
      </c>
      <c r="C10" s="9">
        <f>Items!F11</f>
        <v/>
      </c>
      <c r="D10" s="9">
        <f>SUMIFS(Purchases!$D$5:$D$300,Purchases!$B$5:$B$300,A10)</f>
        <v/>
      </c>
      <c r="E10" s="9">
        <f>SUMIFS(Sales!$D$5:$D$500,Sales!$B$5:$B$500,A10)</f>
        <v/>
      </c>
      <c r="F10" s="9">
        <f>C10+D10-E10</f>
        <v/>
      </c>
      <c r="G10" s="9">
        <f>Items!G11</f>
        <v/>
      </c>
      <c r="H10" s="10">
        <f>F10*Items!D11</f>
        <v/>
      </c>
      <c r="I10" s="9">
        <f>IF(F10&lt;=G10,"Yes","No")</f>
        <v/>
      </c>
      <c r="J10" s="10">
        <f>SUMIFS(Sales!$F$5:$F$500,Sales!$B$5:$B$500,A10)</f>
        <v/>
      </c>
      <c r="K10" s="10">
        <f>SUMIFS(Sales!$H$5:$H$500,Sales!$B$5:$B$500,A10)</f>
        <v/>
      </c>
    </row>
    <row r="11">
      <c r="A11" s="9">
        <f>Items!A12</f>
        <v/>
      </c>
      <c r="B11" s="9">
        <f>Items!B12</f>
        <v/>
      </c>
      <c r="C11" s="9">
        <f>Items!F12</f>
        <v/>
      </c>
      <c r="D11" s="9">
        <f>SUMIFS(Purchases!$D$5:$D$300,Purchases!$B$5:$B$300,A11)</f>
        <v/>
      </c>
      <c r="E11" s="9">
        <f>SUMIFS(Sales!$D$5:$D$500,Sales!$B$5:$B$500,A11)</f>
        <v/>
      </c>
      <c r="F11" s="9">
        <f>C11+D11-E11</f>
        <v/>
      </c>
      <c r="G11" s="9">
        <f>Items!G12</f>
        <v/>
      </c>
      <c r="H11" s="10">
        <f>F11*Items!D12</f>
        <v/>
      </c>
      <c r="I11" s="9">
        <f>IF(F11&lt;=G11,"Yes","No")</f>
        <v/>
      </c>
      <c r="J11" s="10">
        <f>SUMIFS(Sales!$F$5:$F$500,Sales!$B$5:$B$500,A11)</f>
        <v/>
      </c>
      <c r="K11" s="10">
        <f>SUMIFS(Sales!$H$5:$H$500,Sales!$B$5:$B$500,A11)</f>
        <v/>
      </c>
    </row>
    <row r="12">
      <c r="A12" s="9">
        <f>Items!A13</f>
        <v/>
      </c>
      <c r="B12" s="9">
        <f>Items!B13</f>
        <v/>
      </c>
      <c r="C12" s="9">
        <f>Items!F13</f>
        <v/>
      </c>
      <c r="D12" s="9">
        <f>SUMIFS(Purchases!$D$5:$D$300,Purchases!$B$5:$B$300,A12)</f>
        <v/>
      </c>
      <c r="E12" s="9">
        <f>SUMIFS(Sales!$D$5:$D$500,Sales!$B$5:$B$500,A12)</f>
        <v/>
      </c>
      <c r="F12" s="9">
        <f>C12+D12-E12</f>
        <v/>
      </c>
      <c r="G12" s="9">
        <f>Items!G13</f>
        <v/>
      </c>
      <c r="H12" s="10">
        <f>F12*Items!D13</f>
        <v/>
      </c>
      <c r="I12" s="9">
        <f>IF(F12&lt;=G12,"Yes","No")</f>
        <v/>
      </c>
      <c r="J12" s="10">
        <f>SUMIFS(Sales!$F$5:$F$500,Sales!$B$5:$B$500,A12)</f>
        <v/>
      </c>
      <c r="K12" s="10">
        <f>SUMIFS(Sales!$H$5:$H$500,Sales!$B$5:$B$500,A12)</f>
        <v/>
      </c>
    </row>
    <row r="13">
      <c r="A13" s="9">
        <f>Items!A14</f>
        <v/>
      </c>
      <c r="B13" s="9">
        <f>Items!B14</f>
        <v/>
      </c>
      <c r="C13" s="9">
        <f>Items!F14</f>
        <v/>
      </c>
      <c r="D13" s="9">
        <f>SUMIFS(Purchases!$D$5:$D$300,Purchases!$B$5:$B$300,A13)</f>
        <v/>
      </c>
      <c r="E13" s="9">
        <f>SUMIFS(Sales!$D$5:$D$500,Sales!$B$5:$B$500,A13)</f>
        <v/>
      </c>
      <c r="F13" s="9">
        <f>C13+D13-E13</f>
        <v/>
      </c>
      <c r="G13" s="9">
        <f>Items!G14</f>
        <v/>
      </c>
      <c r="H13" s="10">
        <f>F13*Items!D14</f>
        <v/>
      </c>
      <c r="I13" s="9">
        <f>IF(F13&lt;=G13,"Yes","No")</f>
        <v/>
      </c>
      <c r="J13" s="10">
        <f>SUMIFS(Sales!$F$5:$F$500,Sales!$B$5:$B$500,A13)</f>
        <v/>
      </c>
      <c r="K13" s="10">
        <f>SUMIFS(Sales!$H$5:$H$500,Sales!$B$5:$B$500,A13)</f>
        <v/>
      </c>
    </row>
    <row r="14">
      <c r="A14" s="9">
        <f>Items!A15</f>
        <v/>
      </c>
      <c r="B14" s="9">
        <f>Items!B15</f>
        <v/>
      </c>
      <c r="C14" s="9">
        <f>Items!F15</f>
        <v/>
      </c>
      <c r="D14" s="9">
        <f>SUMIFS(Purchases!$D$5:$D$300,Purchases!$B$5:$B$300,A14)</f>
        <v/>
      </c>
      <c r="E14" s="9">
        <f>SUMIFS(Sales!$D$5:$D$500,Sales!$B$5:$B$500,A14)</f>
        <v/>
      </c>
      <c r="F14" s="9">
        <f>C14+D14-E14</f>
        <v/>
      </c>
      <c r="G14" s="9">
        <f>Items!G15</f>
        <v/>
      </c>
      <c r="H14" s="10">
        <f>F14*Items!D15</f>
        <v/>
      </c>
      <c r="I14" s="9">
        <f>IF(F14&lt;=G14,"Yes","No")</f>
        <v/>
      </c>
      <c r="J14" s="10">
        <f>SUMIFS(Sales!$F$5:$F$500,Sales!$B$5:$B$500,A14)</f>
        <v/>
      </c>
      <c r="K14" s="10">
        <f>SUMIFS(Sales!$H$5:$H$500,Sales!$B$5:$B$500,A14)</f>
        <v/>
      </c>
    </row>
    <row r="15">
      <c r="B15" s="11" t="inlineStr">
        <is>
          <t>Total</t>
        </is>
      </c>
      <c r="H15" s="12">
        <f>SUM(H5:H14)</f>
        <v/>
      </c>
      <c r="J15" s="12">
        <f>SUM(J5:J14)</f>
        <v/>
      </c>
      <c r="K15" s="12">
        <f>SUM(K5:K14)</f>
        <v/>
      </c>
    </row>
  </sheetData>
  <conditionalFormatting sqref="A5:K14">
    <cfRule type="expression" priority="1" dxfId="0">
      <formula>$I5="Yes"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32" customWidth="1" min="1" max="1"/>
    <col width="15" customWidth="1" min="2" max="2"/>
    <col width="13" customWidth="1" min="3" max="3"/>
    <col width="13" customWidth="1" min="4" max="4"/>
    <col width="13" customWidth="1" min="5" max="5"/>
    <col width="14" customWidth="1" min="6" max="6"/>
  </cols>
  <sheetData>
    <row r="1">
      <c r="A1" s="1" t="inlineStr">
        <is>
          <t>Daily cash book (15 to 17 October)</t>
        </is>
      </c>
    </row>
    <row r="2">
      <c r="A2" s="2" t="inlineStr">
        <is>
          <t>Cash in drawer at close = opening + cash sales − cash spent. UPI goes to the bank, not the drawer.</t>
        </is>
      </c>
    </row>
    <row r="3">
      <c r="A3" s="3" t="inlineStr">
        <is>
          <t>Cash in drawer on 15 Oct morning (₹)</t>
        </is>
      </c>
      <c r="B3" s="7" t="n">
        <v>1500</v>
      </c>
    </row>
    <row r="5">
      <c r="A5" s="5" t="inlineStr">
        <is>
          <t>Date</t>
        </is>
      </c>
      <c r="B5" s="5" t="inlineStr">
        <is>
          <t>Opening cash (₹)</t>
        </is>
      </c>
      <c r="C5" s="5" t="inlineStr">
        <is>
          <t>Cash sales (₹)</t>
        </is>
      </c>
      <c r="D5" s="5" t="inlineStr">
        <is>
          <t>UPI sales (₹)</t>
        </is>
      </c>
      <c r="E5" s="5" t="inlineStr">
        <is>
          <t>Cash spent (₹)</t>
        </is>
      </c>
      <c r="F5" s="5" t="inlineStr">
        <is>
          <t>Closing cash (₹)</t>
        </is>
      </c>
    </row>
    <row r="6">
      <c r="A6" s="4" t="n">
        <v>46310</v>
      </c>
      <c r="B6" s="10">
        <f>B3</f>
        <v/>
      </c>
      <c r="C6" s="10">
        <f>SUMIFS(Sales!$F$5:$F$500,Sales!$A$5:$A$500,A6,Sales!$I$5:$I$500,"Cash")</f>
        <v/>
      </c>
      <c r="D6" s="10">
        <f>SUMIFS(Sales!$F$5:$F$500,Sales!$A$5:$A$500,A6,Sales!$I$5:$I$500,"UPI")</f>
        <v/>
      </c>
      <c r="E6" s="7" t="n">
        <v>350</v>
      </c>
      <c r="F6" s="10">
        <f>B6+C6-E6</f>
        <v/>
      </c>
    </row>
    <row r="7">
      <c r="A7" s="4" t="n">
        <v>46311</v>
      </c>
      <c r="B7" s="10">
        <f>F6</f>
        <v/>
      </c>
      <c r="C7" s="10">
        <f>SUMIFS(Sales!$F$5:$F$500,Sales!$A$5:$A$500,A7,Sales!$I$5:$I$500,"Cash")</f>
        <v/>
      </c>
      <c r="D7" s="10">
        <f>SUMIFS(Sales!$F$5:$F$500,Sales!$A$5:$A$500,A7,Sales!$I$5:$I$500,"UPI")</f>
        <v/>
      </c>
      <c r="E7" s="7" t="n">
        <v>200</v>
      </c>
      <c r="F7" s="10">
        <f>B7+C7-E7</f>
        <v/>
      </c>
    </row>
    <row r="8">
      <c r="A8" s="4" t="n">
        <v>46312</v>
      </c>
      <c r="B8" s="10">
        <f>F7</f>
        <v/>
      </c>
      <c r="C8" s="10">
        <f>SUMIFS(Sales!$F$5:$F$500,Sales!$A$5:$A$500,A8,Sales!$I$5:$I$500,"Cash")</f>
        <v/>
      </c>
      <c r="D8" s="10">
        <f>SUMIFS(Sales!$F$5:$F$500,Sales!$A$5:$A$500,A8,Sales!$I$5:$I$500,"UPI")</f>
        <v/>
      </c>
      <c r="E8" s="7" t="n">
        <v>1200</v>
      </c>
      <c r="F8" s="10">
        <f>B8+C8-E8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Shop dashboard: 1 to 17 October 2026</t>
        </is>
      </c>
    </row>
    <row r="2">
      <c r="A2" s="2" t="inlineStr">
        <is>
          <t>Formulas over Sales, Stock and Cash book.</t>
        </is>
      </c>
    </row>
    <row r="4" ht="32" customHeight="1">
      <c r="A4" s="5" t="inlineStr">
        <is>
          <t>Sales</t>
        </is>
      </c>
      <c r="B4" s="5" t="inlineStr">
        <is>
          <t>Gross profit</t>
        </is>
      </c>
      <c r="C4" s="5" t="inlineStr">
        <is>
          <t>Margin</t>
        </is>
      </c>
      <c r="D4" s="5" t="inlineStr">
        <is>
          <t>Items to reorder</t>
        </is>
      </c>
      <c r="E4" s="5" t="inlineStr">
        <is>
          <t>Stock value at cost</t>
        </is>
      </c>
      <c r="F4" s="5" t="inlineStr">
        <is>
          <t>Cash in drawer (latest)</t>
        </is>
      </c>
      <c r="G4" s="5" t="inlineStr">
        <is>
          <t>Most profitable item</t>
        </is>
      </c>
    </row>
    <row r="5" ht="30" customHeight="1">
      <c r="A5" s="13">
        <f>Stock!J15</f>
        <v/>
      </c>
      <c r="B5" s="13">
        <f>Stock!K15</f>
        <v/>
      </c>
      <c r="C5" s="14">
        <f>B5/A5</f>
        <v/>
      </c>
      <c r="D5" s="15">
        <f>COUNTIF(Stock!I5:I14,"Yes")</f>
        <v/>
      </c>
      <c r="E5" s="13">
        <f>Stock!H15</f>
        <v/>
      </c>
      <c r="F5" s="13">
        <f>INDEX('Cash book'!F6:F8,COUNT('Cash book'!F6:F8))</f>
        <v/>
      </c>
      <c r="G5" s="15">
        <f>INDEX(Stock!B5:B14,MATCH(MAX(Stock!K5:K14),Stock!K5:K14,0))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