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Learners" sheetId="3" state="visible" r:id="rId3"/>
    <sheet xmlns:r="http://schemas.openxmlformats.org/officeDocument/2006/relationships" name="Receipts" sheetId="4" state="visible" r:id="rId4"/>
    <sheet xmlns:r="http://schemas.openxmlformats.org/officeDocument/2006/relationships" name="Fee ledger" sheetId="5" state="visible" r:id="rId5"/>
    <sheet xmlns:r="http://schemas.openxmlformats.org/officeDocument/2006/relationships" name="Fee receipt" sheetId="6" state="visible" r:id="rId6"/>
    <sheet xmlns:r="http://schemas.openxmlformats.org/officeDocument/2006/relationships" name="Report" sheetId="7" state="visible" r:id="rId7"/>
    <sheet xmlns:r="http://schemas.openxmlformats.org/officeDocument/2006/relationships" name="Dashboard" sheetId="8" state="visible" r:id="rId8"/>
  </sheets>
  <definedNames>
    <definedName name="_xlnm.Print_Area" localSheetId="5">'Fee receipt'!$A$1:$D$17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6" fontId="0" fillId="2" borderId="1" pivotButton="0" quotePrefix="0" xfId="0"/>
    <xf numFmtId="166" fontId="0" fillId="4" borderId="1" pivotButton="0" quotePrefix="0" xfId="0"/>
    <xf numFmtId="9" fontId="0" fillId="2" borderId="1" pivotButton="0" quotePrefix="0" xfId="0"/>
    <xf numFmtId="0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Overdue by grade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Collected by grade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'Report'!$D$5:$D$9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04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School fee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(fee structure, transport fee, instalment dates), Learners, Receipts, Fee ledger, Fee receipt (printable), Report, Dashboard.</t>
        </is>
      </c>
    </row>
    <row r="8">
      <c r="A8" t="inlineStr">
        <is>
          <t>Each payment is one row in Receipts. The ledger adds all receipts per learner and compares with what is due till today.</t>
        </is>
      </c>
    </row>
    <row r="9">
      <c r="A9" t="inlineStr">
        <is>
          <t>Concessions are a management decision; type the % in Learners and keep the approval on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16" customWidth="1" min="3" max="3"/>
    <col width="20" customWidth="1" min="4" max="4"/>
    <col width="14" customWidth="1" min="6" max="6"/>
  </cols>
  <sheetData>
    <row r="1">
      <c r="A1" s="1" t="inlineStr">
        <is>
          <t>School Fee Management System: Setup (Bagale English School, Solapur)</t>
        </is>
      </c>
    </row>
    <row r="2">
      <c r="A2" s="2" t="inlineStr">
        <is>
          <t>Made-up fee structure and learners. Four equal instalments with the due dates below.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School</t>
        </is>
      </c>
      <c r="B4" s="5" t="inlineStr">
        <is>
          <t>Bagale English School, Solapur</t>
        </is>
      </c>
    </row>
    <row r="5">
      <c r="A5" s="3" t="inlineStr">
        <is>
          <t>Academic year</t>
        </is>
      </c>
      <c r="B5" s="5" t="inlineStr">
        <is>
          <t>2026-27</t>
        </is>
      </c>
    </row>
    <row r="7">
      <c r="A7" s="6" t="inlineStr">
        <is>
          <t>Grade</t>
        </is>
      </c>
      <c r="B7" s="6" t="inlineStr">
        <is>
          <t>Tuition fee (₹ a year)</t>
        </is>
      </c>
      <c r="C7" s="6" t="inlineStr">
        <is>
          <t>Term fee (₹ a year)</t>
        </is>
      </c>
      <c r="D7" s="6" t="inlineStr">
        <is>
          <t>Total without transport (₹)</t>
        </is>
      </c>
      <c r="F7" s="7" t="inlineStr">
        <is>
          <t>Payment modes</t>
        </is>
      </c>
    </row>
    <row r="8">
      <c r="A8" s="5" t="inlineStr">
        <is>
          <t>Grade 1</t>
        </is>
      </c>
      <c r="B8" s="8" t="n">
        <v>24000</v>
      </c>
      <c r="C8" s="8" t="n">
        <v>3000</v>
      </c>
      <c r="D8" s="9">
        <f>B8+C8</f>
        <v/>
      </c>
      <c r="F8" s="5" t="inlineStr">
        <is>
          <t>Cash</t>
        </is>
      </c>
    </row>
    <row r="9">
      <c r="A9" s="5" t="inlineStr">
        <is>
          <t>Grade 2</t>
        </is>
      </c>
      <c r="B9" s="8" t="n">
        <v>25000</v>
      </c>
      <c r="C9" s="8" t="n">
        <v>3000</v>
      </c>
      <c r="D9" s="9">
        <f>B9+C9</f>
        <v/>
      </c>
      <c r="F9" s="5" t="inlineStr">
        <is>
          <t>UPI</t>
        </is>
      </c>
    </row>
    <row r="10">
      <c r="A10" s="5" t="inlineStr">
        <is>
          <t>Grade 3</t>
        </is>
      </c>
      <c r="B10" s="8" t="n">
        <v>26000</v>
      </c>
      <c r="C10" s="8" t="n">
        <v>3500</v>
      </c>
      <c r="D10" s="9">
        <f>B10+C10</f>
        <v/>
      </c>
      <c r="F10" s="5" t="inlineStr">
        <is>
          <t>Cheque</t>
        </is>
      </c>
    </row>
    <row r="11">
      <c r="A11" s="5" t="inlineStr">
        <is>
          <t>Grade 4</t>
        </is>
      </c>
      <c r="B11" s="8" t="n">
        <v>27000</v>
      </c>
      <c r="C11" s="8" t="n">
        <v>3500</v>
      </c>
      <c r="D11" s="9">
        <f>B11+C11</f>
        <v/>
      </c>
      <c r="F11" s="5" t="inlineStr">
        <is>
          <t>Bank transfer</t>
        </is>
      </c>
    </row>
    <row r="12">
      <c r="A12" s="5" t="inlineStr">
        <is>
          <t>Grade 5</t>
        </is>
      </c>
      <c r="B12" s="8" t="n">
        <v>28000</v>
      </c>
      <c r="C12" s="8" t="n">
        <v>4000</v>
      </c>
      <c r="D12" s="9">
        <f>B12+C12</f>
        <v/>
      </c>
    </row>
    <row r="14">
      <c r="A14" s="3" t="inlineStr">
        <is>
          <t>Transport fee (₹ a year)</t>
        </is>
      </c>
      <c r="B14" s="8" t="n">
        <v>9000</v>
      </c>
    </row>
    <row r="16">
      <c r="A16" s="6" t="inlineStr">
        <is>
          <t>Instalment</t>
        </is>
      </c>
      <c r="B16" s="6" t="inlineStr">
        <is>
          <t>Due date</t>
        </is>
      </c>
      <c r="C16" s="6" t="inlineStr">
        <is>
          <t>Share</t>
        </is>
      </c>
    </row>
    <row r="17">
      <c r="A17" s="5" t="inlineStr">
        <is>
          <t>Instalment 1</t>
        </is>
      </c>
      <c r="B17" s="4" t="n">
        <v>46188</v>
      </c>
      <c r="C17" s="10" t="n">
        <v>0.25</v>
      </c>
    </row>
    <row r="18">
      <c r="A18" s="5" t="inlineStr">
        <is>
          <t>Instalment 2</t>
        </is>
      </c>
      <c r="B18" s="4" t="n">
        <v>46249</v>
      </c>
      <c r="C18" s="10" t="n">
        <v>0.25</v>
      </c>
    </row>
    <row r="19">
      <c r="A19" s="5" t="inlineStr">
        <is>
          <t>Instalment 3</t>
        </is>
      </c>
      <c r="B19" s="4" t="n">
        <v>46310</v>
      </c>
      <c r="C19" s="10" t="n">
        <v>0.25</v>
      </c>
    </row>
    <row r="20">
      <c r="A20" s="5" t="inlineStr">
        <is>
          <t>Instalment 4</t>
        </is>
      </c>
      <c r="B20" s="4" t="n">
        <v>46371</v>
      </c>
      <c r="C20" s="10" t="n">
        <v>0.25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9" customWidth="1" min="3" max="3"/>
    <col width="10" customWidth="1" min="4" max="4"/>
    <col width="12" customWidth="1" min="5" max="5"/>
    <col width="13" customWidth="1" min="6" max="6"/>
    <col width="13" customWidth="1" min="7" max="7"/>
    <col width="12" customWidth="1" min="8" max="8"/>
  </cols>
  <sheetData>
    <row r="1">
      <c r="A1" s="1" t="inlineStr">
        <is>
          <t>Learners and annual fee</t>
        </is>
      </c>
    </row>
    <row r="2">
      <c r="A2" s="2" t="inlineStr">
        <is>
          <t>Net fee = (grade fee + transport if Yes) − concession. Concession % is decided by the management; type it.</t>
        </is>
      </c>
    </row>
    <row r="4">
      <c r="A4" s="6" t="inlineStr">
        <is>
          <t>Learner ID</t>
        </is>
      </c>
      <c r="B4" s="6" t="inlineStr">
        <is>
          <t>Name</t>
        </is>
      </c>
      <c r="C4" s="6" t="inlineStr">
        <is>
          <t>Grade</t>
        </is>
      </c>
      <c r="D4" s="6" t="inlineStr">
        <is>
          <t>Transport?</t>
        </is>
      </c>
      <c r="E4" s="6" t="inlineStr">
        <is>
          <t>Concession %</t>
        </is>
      </c>
      <c r="F4" s="6" t="inlineStr">
        <is>
          <t>Annual fee (₹)</t>
        </is>
      </c>
      <c r="G4" s="6" t="inlineStr">
        <is>
          <t>Concession (₹)</t>
        </is>
      </c>
      <c r="H4" s="6" t="inlineStr">
        <is>
          <t>Net fee (₹)</t>
        </is>
      </c>
    </row>
    <row r="5">
      <c r="A5" s="5" t="inlineStr">
        <is>
          <t>L01</t>
        </is>
      </c>
      <c r="B5" s="5" t="inlineStr">
        <is>
          <t>Ruhi Bagale</t>
        </is>
      </c>
      <c r="C5" s="5" t="inlineStr">
        <is>
          <t>Grade 5</t>
        </is>
      </c>
      <c r="D5" s="5" t="inlineStr">
        <is>
          <t>Yes</t>
        </is>
      </c>
      <c r="E5" s="10" t="n">
        <v>0</v>
      </c>
      <c r="F5" s="9">
        <f>_xlfn.XLOOKUP(C5,Setup!$A$8:$A$12,Setup!$D$8:$D$12,0)+IF(D5="Yes",Setup!$B$14,0)</f>
        <v/>
      </c>
      <c r="G5" s="9">
        <f>ROUND(F5*E5,0)</f>
        <v/>
      </c>
      <c r="H5" s="9">
        <f>F5-G5</f>
        <v/>
      </c>
    </row>
    <row r="6">
      <c r="A6" s="5" t="inlineStr">
        <is>
          <t>L02</t>
        </is>
      </c>
      <c r="B6" s="5" t="inlineStr">
        <is>
          <t>Raja More</t>
        </is>
      </c>
      <c r="C6" s="5" t="inlineStr">
        <is>
          <t>Grade 4</t>
        </is>
      </c>
      <c r="D6" s="5" t="inlineStr">
        <is>
          <t>No</t>
        </is>
      </c>
      <c r="E6" s="10" t="n">
        <v>0.1</v>
      </c>
      <c r="F6" s="9">
        <f>_xlfn.XLOOKUP(C6,Setup!$A$8:$A$12,Setup!$D$8:$D$12,0)+IF(D6="Yes",Setup!$B$14,0)</f>
        <v/>
      </c>
      <c r="G6" s="9">
        <f>ROUND(F6*E6,0)</f>
        <v/>
      </c>
      <c r="H6" s="9">
        <f>F6-G6</f>
        <v/>
      </c>
    </row>
    <row r="7">
      <c r="A7" s="5" t="inlineStr">
        <is>
          <t>L03</t>
        </is>
      </c>
      <c r="B7" s="5" t="inlineStr">
        <is>
          <t>Rani Patil</t>
        </is>
      </c>
      <c r="C7" s="5" t="inlineStr">
        <is>
          <t>Grade 3</t>
        </is>
      </c>
      <c r="D7" s="5" t="inlineStr">
        <is>
          <t>Yes</t>
        </is>
      </c>
      <c r="E7" s="10" t="n">
        <v>0</v>
      </c>
      <c r="F7" s="9">
        <f>_xlfn.XLOOKUP(C7,Setup!$A$8:$A$12,Setup!$D$8:$D$12,0)+IF(D7="Yes",Setup!$B$14,0)</f>
        <v/>
      </c>
      <c r="G7" s="9">
        <f>ROUND(F7*E7,0)</f>
        <v/>
      </c>
      <c r="H7" s="9">
        <f>F7-G7</f>
        <v/>
      </c>
    </row>
    <row r="8">
      <c r="A8" s="5" t="inlineStr">
        <is>
          <t>L04</t>
        </is>
      </c>
      <c r="B8" s="5" t="inlineStr">
        <is>
          <t>Amir Shaikh</t>
        </is>
      </c>
      <c r="C8" s="5" t="inlineStr">
        <is>
          <t>Grade 2</t>
        </is>
      </c>
      <c r="D8" s="5" t="inlineStr">
        <is>
          <t>No</t>
        </is>
      </c>
      <c r="E8" s="10" t="n">
        <v>0</v>
      </c>
      <c r="F8" s="9">
        <f>_xlfn.XLOOKUP(C8,Setup!$A$8:$A$12,Setup!$D$8:$D$12,0)+IF(D8="Yes",Setup!$B$14,0)</f>
        <v/>
      </c>
      <c r="G8" s="9">
        <f>ROUND(F8*E8,0)</f>
        <v/>
      </c>
      <c r="H8" s="9">
        <f>F8-G8</f>
        <v/>
      </c>
    </row>
    <row r="9">
      <c r="A9" s="5" t="inlineStr">
        <is>
          <t>L05</t>
        </is>
      </c>
      <c r="B9" s="5" t="inlineStr">
        <is>
          <t>Zoya Khan</t>
        </is>
      </c>
      <c r="C9" s="5" t="inlineStr">
        <is>
          <t>Grade 1</t>
        </is>
      </c>
      <c r="D9" s="5" t="inlineStr">
        <is>
          <t>Yes</t>
        </is>
      </c>
      <c r="E9" s="10" t="n">
        <v>0</v>
      </c>
      <c r="F9" s="9">
        <f>_xlfn.XLOOKUP(C9,Setup!$A$8:$A$12,Setup!$D$8:$D$12,0)+IF(D9="Yes",Setup!$B$14,0)</f>
        <v/>
      </c>
      <c r="G9" s="9">
        <f>ROUND(F9*E9,0)</f>
        <v/>
      </c>
      <c r="H9" s="9">
        <f>F9-G9</f>
        <v/>
      </c>
    </row>
    <row r="10">
      <c r="A10" s="5" t="inlineStr">
        <is>
          <t>L06</t>
        </is>
      </c>
      <c r="B10" s="5" t="inlineStr">
        <is>
          <t>Salman Patel</t>
        </is>
      </c>
      <c r="C10" s="5" t="inlineStr">
        <is>
          <t>Grade 5</t>
        </is>
      </c>
      <c r="D10" s="5" t="inlineStr">
        <is>
          <t>No</t>
        </is>
      </c>
      <c r="E10" s="10" t="n">
        <v>0.25</v>
      </c>
      <c r="F10" s="9">
        <f>_xlfn.XLOOKUP(C10,Setup!$A$8:$A$12,Setup!$D$8:$D$12,0)+IF(D10="Yes",Setup!$B$14,0)</f>
        <v/>
      </c>
      <c r="G10" s="9">
        <f>ROUND(F10*E10,0)</f>
        <v/>
      </c>
      <c r="H10" s="9">
        <f>F10-G10</f>
        <v/>
      </c>
    </row>
    <row r="11">
      <c r="A11" s="5" t="inlineStr">
        <is>
          <t>L07</t>
        </is>
      </c>
      <c r="B11" s="5" t="inlineStr">
        <is>
          <t>Ravina Jadhav</t>
        </is>
      </c>
      <c r="C11" s="5" t="inlineStr">
        <is>
          <t>Grade 4</t>
        </is>
      </c>
      <c r="D11" s="5" t="inlineStr">
        <is>
          <t>Yes</t>
        </is>
      </c>
      <c r="E11" s="10" t="n">
        <v>0</v>
      </c>
      <c r="F11" s="9">
        <f>_xlfn.XLOOKUP(C11,Setup!$A$8:$A$12,Setup!$D$8:$D$12,0)+IF(D11="Yes",Setup!$B$14,0)</f>
        <v/>
      </c>
      <c r="G11" s="9">
        <f>ROUND(F11*E11,0)</f>
        <v/>
      </c>
      <c r="H11" s="9">
        <f>F11-G11</f>
        <v/>
      </c>
    </row>
    <row r="12">
      <c r="A12" s="5" t="inlineStr">
        <is>
          <t>L08</t>
        </is>
      </c>
      <c r="B12" s="5" t="inlineStr">
        <is>
          <t>Shahrukh Ansari</t>
        </is>
      </c>
      <c r="C12" s="5" t="inlineStr">
        <is>
          <t>Grade 3</t>
        </is>
      </c>
      <c r="D12" s="5" t="inlineStr">
        <is>
          <t>No</t>
        </is>
      </c>
      <c r="E12" s="10" t="n">
        <v>0</v>
      </c>
      <c r="F12" s="9">
        <f>_xlfn.XLOOKUP(C12,Setup!$A$8:$A$12,Setup!$D$8:$D$12,0)+IF(D12="Yes",Setup!$B$14,0)</f>
        <v/>
      </c>
      <c r="G12" s="9">
        <f>ROUND(F12*E12,0)</f>
        <v/>
      </c>
      <c r="H12" s="9">
        <f>F12-G12</f>
        <v/>
      </c>
    </row>
    <row r="13">
      <c r="A13" s="5" t="inlineStr">
        <is>
          <t>L09</t>
        </is>
      </c>
      <c r="B13" s="5" t="inlineStr">
        <is>
          <t>Raja Kulkarni</t>
        </is>
      </c>
      <c r="C13" s="5" t="inlineStr">
        <is>
          <t>Grade 2</t>
        </is>
      </c>
      <c r="D13" s="5" t="inlineStr">
        <is>
          <t>Yes</t>
        </is>
      </c>
      <c r="E13" s="10" t="n">
        <v>0</v>
      </c>
      <c r="F13" s="9">
        <f>_xlfn.XLOOKUP(C13,Setup!$A$8:$A$12,Setup!$D$8:$D$12,0)+IF(D13="Yes",Setup!$B$14,0)</f>
        <v/>
      </c>
      <c r="G13" s="9">
        <f>ROUND(F13*E13,0)</f>
        <v/>
      </c>
      <c r="H13" s="9">
        <f>F13-G13</f>
        <v/>
      </c>
    </row>
    <row r="14">
      <c r="A14" s="5" t="inlineStr">
        <is>
          <t>L10</t>
        </is>
      </c>
      <c r="B14" s="5" t="inlineStr">
        <is>
          <t>Rani Deshmukh</t>
        </is>
      </c>
      <c r="C14" s="5" t="inlineStr">
        <is>
          <t>Grade 1</t>
        </is>
      </c>
      <c r="D14" s="5" t="inlineStr">
        <is>
          <t>No</t>
        </is>
      </c>
      <c r="E14" s="10" t="n">
        <v>0</v>
      </c>
      <c r="F14" s="9">
        <f>_xlfn.XLOOKUP(C14,Setup!$A$8:$A$12,Setup!$D$8:$D$12,0)+IF(D14="Yes",Setup!$B$14,0)</f>
        <v/>
      </c>
      <c r="G14" s="9">
        <f>ROUND(F14*E14,0)</f>
        <v/>
      </c>
      <c r="H14" s="9">
        <f>F14-G14</f>
        <v/>
      </c>
    </row>
    <row r="15">
      <c r="A15" s="5" t="inlineStr">
        <is>
          <t>L11</t>
        </is>
      </c>
      <c r="B15" s="5" t="inlineStr">
        <is>
          <t>Ravina More</t>
        </is>
      </c>
      <c r="C15" s="5" t="inlineStr">
        <is>
          <t>Grade 5</t>
        </is>
      </c>
      <c r="D15" s="5" t="inlineStr">
        <is>
          <t>No</t>
        </is>
      </c>
      <c r="E15" s="10" t="n">
        <v>0</v>
      </c>
      <c r="F15" s="9">
        <f>_xlfn.XLOOKUP(C15,Setup!$A$8:$A$12,Setup!$D$8:$D$12,0)+IF(D15="Yes",Setup!$B$14,0)</f>
        <v/>
      </c>
      <c r="G15" s="9">
        <f>ROUND(F15*E15,0)</f>
        <v/>
      </c>
      <c r="H15" s="9">
        <f>F15-G15</f>
        <v/>
      </c>
    </row>
    <row r="16">
      <c r="A16" s="5" t="inlineStr">
        <is>
          <t>L12</t>
        </is>
      </c>
      <c r="B16" s="5" t="inlineStr">
        <is>
          <t>Amir Khan</t>
        </is>
      </c>
      <c r="C16" s="5" t="inlineStr">
        <is>
          <t>Grade 3</t>
        </is>
      </c>
      <c r="D16" s="5" t="inlineStr">
        <is>
          <t>Yes</t>
        </is>
      </c>
      <c r="E16" s="10" t="n">
        <v>0.1</v>
      </c>
      <c r="F16" s="9">
        <f>_xlfn.XLOOKUP(C16,Setup!$A$8:$A$12,Setup!$D$8:$D$12,0)+IF(D16="Yes",Setup!$B$14,0)</f>
        <v/>
      </c>
      <c r="G16" s="9">
        <f>ROUND(F16*E16,0)</f>
        <v/>
      </c>
      <c r="H16" s="9">
        <f>F16-G16</f>
        <v/>
      </c>
    </row>
  </sheetData>
  <dataValidations count="2">
    <dataValidation sqref="C5:C200" showDropDown="0" showInputMessage="0" showErrorMessage="1" allowBlank="1" errorTitle="Not in the list" error="Pick a value from the list" type="list">
      <formula1>=Setup!$A$8:$A$12</formula1>
    </dataValidation>
    <dataValidation sqref="D5:D200" showDropDown="0" showInputMessage="0" showErrorMessage="1" allowBlank="1" errorTitle="Not in the list" error="Pick a value from the list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7" customWidth="1" min="4" max="4"/>
    <col width="9" customWidth="1" min="5" max="5"/>
    <col width="11" customWidth="1" min="6" max="6"/>
    <col width="13" customWidth="1" min="7" max="7"/>
  </cols>
  <sheetData>
    <row r="1">
      <c r="A1" s="1" t="inlineStr">
        <is>
          <t>Fee receipts (one row per payment)</t>
        </is>
      </c>
    </row>
    <row r="2">
      <c r="A2" s="2" t="inlineStr">
        <is>
          <t>Type the learner ID and amount; the name and grade are looked up.</t>
        </is>
      </c>
    </row>
    <row r="4">
      <c r="A4" s="6" t="inlineStr">
        <is>
          <t>Receipt no</t>
        </is>
      </c>
      <c r="B4" s="6" t="inlineStr">
        <is>
          <t>Date</t>
        </is>
      </c>
      <c r="C4" s="6" t="inlineStr">
        <is>
          <t>Learner ID</t>
        </is>
      </c>
      <c r="D4" s="6" t="inlineStr">
        <is>
          <t>Name</t>
        </is>
      </c>
      <c r="E4" s="6" t="inlineStr">
        <is>
          <t>Grade</t>
        </is>
      </c>
      <c r="F4" s="6" t="inlineStr">
        <is>
          <t>Amount (₹)</t>
        </is>
      </c>
      <c r="G4" s="6" t="inlineStr">
        <is>
          <t>Mode</t>
        </is>
      </c>
    </row>
    <row r="5">
      <c r="A5" s="5" t="inlineStr">
        <is>
          <t>R-001</t>
        </is>
      </c>
      <c r="B5" s="4" t="n">
        <v>46183</v>
      </c>
      <c r="C5" s="5" t="inlineStr">
        <is>
          <t>L01</t>
        </is>
      </c>
      <c r="D5" s="11">
        <f>_xlfn.XLOOKUP(C5,Learners!$A$5:$A$200,Learners!$B$5:$B$200,"Check ID")</f>
        <v/>
      </c>
      <c r="E5" s="11">
        <f>_xlfn.XLOOKUP(C5,Learners!$A$5:$A$200,Learners!$C$5:$C$200,"")</f>
        <v/>
      </c>
      <c r="F5" s="8" t="n">
        <v>11000</v>
      </c>
      <c r="G5" s="5" t="inlineStr">
        <is>
          <t>UPI</t>
        </is>
      </c>
    </row>
    <row r="6">
      <c r="A6" s="5" t="inlineStr">
        <is>
          <t>R-002</t>
        </is>
      </c>
      <c r="B6" s="4" t="n">
        <v>46185</v>
      </c>
      <c r="C6" s="5" t="inlineStr">
        <is>
          <t>L02</t>
        </is>
      </c>
      <c r="D6" s="11">
        <f>_xlfn.XLOOKUP(C6,Learners!$A$5:$A$200,Learners!$B$5:$B$200,"Check ID")</f>
        <v/>
      </c>
      <c r="E6" s="11">
        <f>_xlfn.XLOOKUP(C6,Learners!$A$5:$A$200,Learners!$C$5:$C$200,"")</f>
        <v/>
      </c>
      <c r="F6" s="8" t="n">
        <v>6750</v>
      </c>
      <c r="G6" s="5" t="inlineStr">
        <is>
          <t>Cash</t>
        </is>
      </c>
    </row>
    <row r="7">
      <c r="A7" s="5" t="inlineStr">
        <is>
          <t>R-003</t>
        </is>
      </c>
      <c r="B7" s="4" t="n">
        <v>46187</v>
      </c>
      <c r="C7" s="5" t="inlineStr">
        <is>
          <t>L03</t>
        </is>
      </c>
      <c r="D7" s="11">
        <f>_xlfn.XLOOKUP(C7,Learners!$A$5:$A$200,Learners!$B$5:$B$200,"Check ID")</f>
        <v/>
      </c>
      <c r="E7" s="11">
        <f>_xlfn.XLOOKUP(C7,Learners!$A$5:$A$200,Learners!$C$5:$C$200,"")</f>
        <v/>
      </c>
      <c r="F7" s="8" t="n">
        <v>9625</v>
      </c>
      <c r="G7" s="5" t="inlineStr">
        <is>
          <t>Bank transfer</t>
        </is>
      </c>
    </row>
    <row r="8">
      <c r="A8" s="5" t="inlineStr">
        <is>
          <t>R-004</t>
        </is>
      </c>
      <c r="B8" s="4" t="n">
        <v>46188</v>
      </c>
      <c r="C8" s="5" t="inlineStr">
        <is>
          <t>L04</t>
        </is>
      </c>
      <c r="D8" s="11">
        <f>_xlfn.XLOOKUP(C8,Learners!$A$5:$A$200,Learners!$B$5:$B$200,"Check ID")</f>
        <v/>
      </c>
      <c r="E8" s="11">
        <f>_xlfn.XLOOKUP(C8,Learners!$A$5:$A$200,Learners!$C$5:$C$200,"")</f>
        <v/>
      </c>
      <c r="F8" s="8" t="n">
        <v>7000</v>
      </c>
      <c r="G8" s="5" t="inlineStr">
        <is>
          <t>UPI</t>
        </is>
      </c>
    </row>
    <row r="9">
      <c r="A9" s="5" t="inlineStr">
        <is>
          <t>R-005</t>
        </is>
      </c>
      <c r="B9" s="4" t="n">
        <v>46193</v>
      </c>
      <c r="C9" s="5" t="inlineStr">
        <is>
          <t>L05</t>
        </is>
      </c>
      <c r="D9" s="11">
        <f>_xlfn.XLOOKUP(C9,Learners!$A$5:$A$200,Learners!$B$5:$B$200,"Check ID")</f>
        <v/>
      </c>
      <c r="E9" s="11">
        <f>_xlfn.XLOOKUP(C9,Learners!$A$5:$A$200,Learners!$C$5:$C$200,"")</f>
        <v/>
      </c>
      <c r="F9" s="8" t="n">
        <v>9000</v>
      </c>
      <c r="G9" s="5" t="inlineStr">
        <is>
          <t>Cheque</t>
        </is>
      </c>
    </row>
    <row r="10">
      <c r="A10" s="5" t="inlineStr">
        <is>
          <t>R-006</t>
        </is>
      </c>
      <c r="B10" s="4" t="n">
        <v>46189</v>
      </c>
      <c r="C10" s="5" t="inlineStr">
        <is>
          <t>L06</t>
        </is>
      </c>
      <c r="D10" s="11">
        <f>_xlfn.XLOOKUP(C10,Learners!$A$5:$A$200,Learners!$B$5:$B$200,"Check ID")</f>
        <v/>
      </c>
      <c r="E10" s="11">
        <f>_xlfn.XLOOKUP(C10,Learners!$A$5:$A$200,Learners!$C$5:$C$200,"")</f>
        <v/>
      </c>
      <c r="F10" s="8" t="n">
        <v>6000</v>
      </c>
      <c r="G10" s="5" t="inlineStr">
        <is>
          <t>Cash</t>
        </is>
      </c>
    </row>
    <row r="11">
      <c r="A11" s="5" t="inlineStr">
        <is>
          <t>R-007</t>
        </is>
      </c>
      <c r="B11" s="4" t="n">
        <v>46191</v>
      </c>
      <c r="C11" s="5" t="inlineStr">
        <is>
          <t>L07</t>
        </is>
      </c>
      <c r="D11" s="11">
        <f>_xlfn.XLOOKUP(C11,Learners!$A$5:$A$200,Learners!$B$5:$B$200,"Check ID")</f>
        <v/>
      </c>
      <c r="E11" s="11">
        <f>_xlfn.XLOOKUP(C11,Learners!$A$5:$A$200,Learners!$C$5:$C$200,"")</f>
        <v/>
      </c>
      <c r="F11" s="8" t="n">
        <v>9875</v>
      </c>
      <c r="G11" s="5" t="inlineStr">
        <is>
          <t>UPI</t>
        </is>
      </c>
    </row>
    <row r="12">
      <c r="A12" s="5" t="inlineStr">
        <is>
          <t>R-008</t>
        </is>
      </c>
      <c r="B12" s="4" t="n">
        <v>46188</v>
      </c>
      <c r="C12" s="5" t="inlineStr">
        <is>
          <t>L08</t>
        </is>
      </c>
      <c r="D12" s="11">
        <f>_xlfn.XLOOKUP(C12,Learners!$A$5:$A$200,Learners!$B$5:$B$200,"Check ID")</f>
        <v/>
      </c>
      <c r="E12" s="11">
        <f>_xlfn.XLOOKUP(C12,Learners!$A$5:$A$200,Learners!$C$5:$C$200,"")</f>
        <v/>
      </c>
      <c r="F12" s="8" t="n">
        <v>14750</v>
      </c>
      <c r="G12" s="5" t="inlineStr">
        <is>
          <t>UPI</t>
        </is>
      </c>
    </row>
    <row r="13">
      <c r="A13" s="5" t="inlineStr">
        <is>
          <t>R-009</t>
        </is>
      </c>
      <c r="B13" s="4" t="n">
        <v>46198</v>
      </c>
      <c r="C13" s="5" t="inlineStr">
        <is>
          <t>L09</t>
        </is>
      </c>
      <c r="D13" s="11">
        <f>_xlfn.XLOOKUP(C13,Learners!$A$5:$A$200,Learners!$B$5:$B$200,"Check ID")</f>
        <v/>
      </c>
      <c r="E13" s="11">
        <f>_xlfn.XLOOKUP(C13,Learners!$A$5:$A$200,Learners!$C$5:$C$200,"")</f>
        <v/>
      </c>
      <c r="F13" s="8" t="n">
        <v>9250</v>
      </c>
      <c r="G13" s="5" t="inlineStr">
        <is>
          <t>Cash</t>
        </is>
      </c>
    </row>
    <row r="14">
      <c r="A14" s="5" t="inlineStr">
        <is>
          <t>R-010</t>
        </is>
      </c>
      <c r="B14" s="4" t="n">
        <v>46186</v>
      </c>
      <c r="C14" s="5" t="inlineStr">
        <is>
          <t>L10</t>
        </is>
      </c>
      <c r="D14" s="11">
        <f>_xlfn.XLOOKUP(C14,Learners!$A$5:$A$200,Learners!$B$5:$B$200,"Check ID")</f>
        <v/>
      </c>
      <c r="E14" s="11">
        <f>_xlfn.XLOOKUP(C14,Learners!$A$5:$A$200,Learners!$C$5:$C$200,"")</f>
        <v/>
      </c>
      <c r="F14" s="8" t="n">
        <v>6750</v>
      </c>
      <c r="G14" s="5" t="inlineStr">
        <is>
          <t>UPI</t>
        </is>
      </c>
    </row>
    <row r="15">
      <c r="A15" s="5" t="inlineStr">
        <is>
          <t>R-011</t>
        </is>
      </c>
      <c r="B15" s="4" t="n">
        <v>46183</v>
      </c>
      <c r="C15" s="5" t="inlineStr">
        <is>
          <t>L11</t>
        </is>
      </c>
      <c r="D15" s="11">
        <f>_xlfn.XLOOKUP(C15,Learners!$A$5:$A$200,Learners!$B$5:$B$200,"Check ID")</f>
        <v/>
      </c>
      <c r="E15" s="11">
        <f>_xlfn.XLOOKUP(C15,Learners!$A$5:$A$200,Learners!$C$5:$C$200,"")</f>
        <v/>
      </c>
      <c r="F15" s="8" t="n">
        <v>32000</v>
      </c>
      <c r="G15" s="5" t="inlineStr">
        <is>
          <t>Bank transfer</t>
        </is>
      </c>
    </row>
    <row r="16">
      <c r="A16" s="5" t="inlineStr">
        <is>
          <t>R-012</t>
        </is>
      </c>
      <c r="B16" s="4" t="n">
        <v>46188</v>
      </c>
      <c r="C16" s="5" t="inlineStr">
        <is>
          <t>L12</t>
        </is>
      </c>
      <c r="D16" s="11">
        <f>_xlfn.XLOOKUP(C16,Learners!$A$5:$A$200,Learners!$B$5:$B$200,"Check ID")</f>
        <v/>
      </c>
      <c r="E16" s="11">
        <f>_xlfn.XLOOKUP(C16,Learners!$A$5:$A$200,Learners!$C$5:$C$200,"")</f>
        <v/>
      </c>
      <c r="F16" s="8" t="n">
        <v>8000</v>
      </c>
      <c r="G16" s="5" t="inlineStr">
        <is>
          <t>UPI</t>
        </is>
      </c>
    </row>
    <row r="17">
      <c r="A17" s="5" t="inlineStr">
        <is>
          <t>R-013</t>
        </is>
      </c>
      <c r="B17" s="4" t="n">
        <v>46246</v>
      </c>
      <c r="C17" s="5" t="inlineStr">
        <is>
          <t>L01</t>
        </is>
      </c>
      <c r="D17" s="11">
        <f>_xlfn.XLOOKUP(C17,Learners!$A$5:$A$200,Learners!$B$5:$B$200,"Check ID")</f>
        <v/>
      </c>
      <c r="E17" s="11">
        <f>_xlfn.XLOOKUP(C17,Learners!$A$5:$A$200,Learners!$C$5:$C$200,"")</f>
        <v/>
      </c>
      <c r="F17" s="8" t="n">
        <v>11000</v>
      </c>
      <c r="G17" s="5" t="inlineStr">
        <is>
          <t>UPI</t>
        </is>
      </c>
    </row>
    <row r="18">
      <c r="A18" s="5" t="inlineStr">
        <is>
          <t>R-014</t>
        </is>
      </c>
      <c r="B18" s="4" t="n">
        <v>46248</v>
      </c>
      <c r="C18" s="5" t="inlineStr">
        <is>
          <t>L02</t>
        </is>
      </c>
      <c r="D18" s="11">
        <f>_xlfn.XLOOKUP(C18,Learners!$A$5:$A$200,Learners!$B$5:$B$200,"Check ID")</f>
        <v/>
      </c>
      <c r="E18" s="11">
        <f>_xlfn.XLOOKUP(C18,Learners!$A$5:$A$200,Learners!$C$5:$C$200,"")</f>
        <v/>
      </c>
      <c r="F18" s="8" t="n">
        <v>6750</v>
      </c>
      <c r="G18" s="5" t="inlineStr">
        <is>
          <t>Cash</t>
        </is>
      </c>
    </row>
    <row r="19">
      <c r="A19" s="5" t="inlineStr">
        <is>
          <t>R-015</t>
        </is>
      </c>
      <c r="B19" s="4" t="n">
        <v>46264</v>
      </c>
      <c r="C19" s="5" t="inlineStr">
        <is>
          <t>L03</t>
        </is>
      </c>
      <c r="D19" s="11">
        <f>_xlfn.XLOOKUP(C19,Learners!$A$5:$A$200,Learners!$B$5:$B$200,"Check ID")</f>
        <v/>
      </c>
      <c r="E19" s="11">
        <f>_xlfn.XLOOKUP(C19,Learners!$A$5:$A$200,Learners!$C$5:$C$200,"")</f>
        <v/>
      </c>
      <c r="F19" s="8" t="n">
        <v>9625</v>
      </c>
      <c r="G19" s="5" t="inlineStr">
        <is>
          <t>Bank transfer</t>
        </is>
      </c>
    </row>
    <row r="20">
      <c r="A20" s="5" t="inlineStr">
        <is>
          <t>R-016</t>
        </is>
      </c>
      <c r="B20" s="4" t="n">
        <v>46249</v>
      </c>
      <c r="C20" s="5" t="inlineStr">
        <is>
          <t>L04</t>
        </is>
      </c>
      <c r="D20" s="11">
        <f>_xlfn.XLOOKUP(C20,Learners!$A$5:$A$200,Learners!$B$5:$B$200,"Check ID")</f>
        <v/>
      </c>
      <c r="E20" s="11">
        <f>_xlfn.XLOOKUP(C20,Learners!$A$5:$A$200,Learners!$C$5:$C$200,"")</f>
        <v/>
      </c>
      <c r="F20" s="8" t="n">
        <v>7000</v>
      </c>
      <c r="G20" s="5" t="inlineStr">
        <is>
          <t>UPI</t>
        </is>
      </c>
    </row>
    <row r="21">
      <c r="A21" s="5" t="inlineStr">
        <is>
          <t>R-017</t>
        </is>
      </c>
      <c r="B21" s="4" t="n">
        <v>46248</v>
      </c>
      <c r="C21" s="5" t="inlineStr">
        <is>
          <t>L06</t>
        </is>
      </c>
      <c r="D21" s="11">
        <f>_xlfn.XLOOKUP(C21,Learners!$A$5:$A$200,Learners!$B$5:$B$200,"Check ID")</f>
        <v/>
      </c>
      <c r="E21" s="11">
        <f>_xlfn.XLOOKUP(C21,Learners!$A$5:$A$200,Learners!$C$5:$C$200,"")</f>
        <v/>
      </c>
      <c r="F21" s="8" t="n">
        <v>6000</v>
      </c>
      <c r="G21" s="5" t="inlineStr">
        <is>
          <t>Cash</t>
        </is>
      </c>
    </row>
    <row r="22">
      <c r="A22" s="5" t="inlineStr">
        <is>
          <t>R-018</t>
        </is>
      </c>
      <c r="B22" s="4" t="n">
        <v>46254</v>
      </c>
      <c r="C22" s="5" t="inlineStr">
        <is>
          <t>L07</t>
        </is>
      </c>
      <c r="D22" s="11">
        <f>_xlfn.XLOOKUP(C22,Learners!$A$5:$A$200,Learners!$B$5:$B$200,"Check ID")</f>
        <v/>
      </c>
      <c r="E22" s="11">
        <f>_xlfn.XLOOKUP(C22,Learners!$A$5:$A$200,Learners!$C$5:$C$200,"")</f>
        <v/>
      </c>
      <c r="F22" s="8" t="n">
        <v>9875</v>
      </c>
      <c r="G22" s="5" t="inlineStr">
        <is>
          <t>UPI</t>
        </is>
      </c>
    </row>
    <row r="23">
      <c r="A23" s="5" t="inlineStr">
        <is>
          <t>R-019</t>
        </is>
      </c>
      <c r="B23" s="4" t="n">
        <v>46244</v>
      </c>
      <c r="C23" s="5" t="inlineStr">
        <is>
          <t>L09</t>
        </is>
      </c>
      <c r="D23" s="11">
        <f>_xlfn.XLOOKUP(C23,Learners!$A$5:$A$200,Learners!$B$5:$B$200,"Check ID")</f>
        <v/>
      </c>
      <c r="E23" s="11">
        <f>_xlfn.XLOOKUP(C23,Learners!$A$5:$A$200,Learners!$C$5:$C$200,"")</f>
        <v/>
      </c>
      <c r="F23" s="8" t="n">
        <v>9250</v>
      </c>
      <c r="G23" s="5" t="inlineStr">
        <is>
          <t>Cash</t>
        </is>
      </c>
    </row>
    <row r="24">
      <c r="A24" s="5" t="inlineStr">
        <is>
          <t>R-020</t>
        </is>
      </c>
      <c r="B24" s="4" t="n">
        <v>46250</v>
      </c>
      <c r="C24" s="5" t="inlineStr">
        <is>
          <t>L10</t>
        </is>
      </c>
      <c r="D24" s="11">
        <f>_xlfn.XLOOKUP(C24,Learners!$A$5:$A$200,Learners!$B$5:$B$200,"Check ID")</f>
        <v/>
      </c>
      <c r="E24" s="11">
        <f>_xlfn.XLOOKUP(C24,Learners!$A$5:$A$200,Learners!$C$5:$C$200,"")</f>
        <v/>
      </c>
      <c r="F24" s="8" t="n">
        <v>6750</v>
      </c>
      <c r="G24" s="5" t="inlineStr">
        <is>
          <t>UPI</t>
        </is>
      </c>
    </row>
    <row r="25">
      <c r="A25" s="5" t="inlineStr">
        <is>
          <t>R-021</t>
        </is>
      </c>
      <c r="B25" s="4" t="n">
        <v>46248</v>
      </c>
      <c r="C25" s="5" t="inlineStr">
        <is>
          <t>L12</t>
        </is>
      </c>
      <c r="D25" s="11">
        <f>_xlfn.XLOOKUP(C25,Learners!$A$5:$A$200,Learners!$B$5:$B$200,"Check ID")</f>
        <v/>
      </c>
      <c r="E25" s="11">
        <f>_xlfn.XLOOKUP(C25,Learners!$A$5:$A$200,Learners!$C$5:$C$200,"")</f>
        <v/>
      </c>
      <c r="F25" s="8" t="n">
        <v>8000</v>
      </c>
      <c r="G25" s="5" t="inlineStr">
        <is>
          <t>UPI</t>
        </is>
      </c>
    </row>
    <row r="26">
      <c r="A26" s="5" t="inlineStr">
        <is>
          <t>R-022</t>
        </is>
      </c>
      <c r="B26" s="4" t="n">
        <v>46305</v>
      </c>
      <c r="C26" s="5" t="inlineStr">
        <is>
          <t>L01</t>
        </is>
      </c>
      <c r="D26" s="11">
        <f>_xlfn.XLOOKUP(C26,Learners!$A$5:$A$200,Learners!$B$5:$B$200,"Check ID")</f>
        <v/>
      </c>
      <c r="E26" s="11">
        <f>_xlfn.XLOOKUP(C26,Learners!$A$5:$A$200,Learners!$C$5:$C$200,"")</f>
        <v/>
      </c>
      <c r="F26" s="8" t="n">
        <v>11000</v>
      </c>
      <c r="G26" s="5" t="inlineStr">
        <is>
          <t>UPI</t>
        </is>
      </c>
    </row>
    <row r="27">
      <c r="A27" s="5" t="inlineStr">
        <is>
          <t>R-023</t>
        </is>
      </c>
      <c r="B27" s="4" t="n">
        <v>46308</v>
      </c>
      <c r="C27" s="5" t="inlineStr">
        <is>
          <t>L04</t>
        </is>
      </c>
      <c r="D27" s="11">
        <f>_xlfn.XLOOKUP(C27,Learners!$A$5:$A$200,Learners!$B$5:$B$200,"Check ID")</f>
        <v/>
      </c>
      <c r="E27" s="11">
        <f>_xlfn.XLOOKUP(C27,Learners!$A$5:$A$200,Learners!$C$5:$C$200,"")</f>
        <v/>
      </c>
      <c r="F27" s="8" t="n">
        <v>7000</v>
      </c>
      <c r="G27" s="5" t="inlineStr">
        <is>
          <t>UPI</t>
        </is>
      </c>
    </row>
    <row r="28">
      <c r="A28" s="5" t="inlineStr">
        <is>
          <t>R-024</t>
        </is>
      </c>
      <c r="B28" s="4" t="n">
        <v>46309</v>
      </c>
      <c r="C28" s="5" t="inlineStr">
        <is>
          <t>L06</t>
        </is>
      </c>
      <c r="D28" s="11">
        <f>_xlfn.XLOOKUP(C28,Learners!$A$5:$A$200,Learners!$B$5:$B$200,"Check ID")</f>
        <v/>
      </c>
      <c r="E28" s="11">
        <f>_xlfn.XLOOKUP(C28,Learners!$A$5:$A$200,Learners!$C$5:$C$200,"")</f>
        <v/>
      </c>
      <c r="F28" s="8" t="n">
        <v>6000</v>
      </c>
      <c r="G28" s="5" t="inlineStr">
        <is>
          <t>Cash</t>
        </is>
      </c>
    </row>
    <row r="29">
      <c r="A29" s="5" t="inlineStr">
        <is>
          <t>R-025</t>
        </is>
      </c>
      <c r="B29" s="4" t="n">
        <v>46310</v>
      </c>
      <c r="C29" s="5" t="inlineStr">
        <is>
          <t>L09</t>
        </is>
      </c>
      <c r="D29" s="11">
        <f>_xlfn.XLOOKUP(C29,Learners!$A$5:$A$200,Learners!$B$5:$B$200,"Check ID")</f>
        <v/>
      </c>
      <c r="E29" s="11">
        <f>_xlfn.XLOOKUP(C29,Learners!$A$5:$A$200,Learners!$C$5:$C$200,"")</f>
        <v/>
      </c>
      <c r="F29" s="8" t="n">
        <v>9250</v>
      </c>
      <c r="G29" s="5" t="inlineStr">
        <is>
          <t>Cash</t>
        </is>
      </c>
    </row>
    <row r="30">
      <c r="A30" s="5" t="inlineStr">
        <is>
          <t>R-026</t>
        </is>
      </c>
      <c r="B30" s="4" t="n">
        <v>46311</v>
      </c>
      <c r="C30" s="5" t="inlineStr">
        <is>
          <t>L07</t>
        </is>
      </c>
      <c r="D30" s="11">
        <f>_xlfn.XLOOKUP(C30,Learners!$A$5:$A$200,Learners!$B$5:$B$200,"Check ID")</f>
        <v/>
      </c>
      <c r="E30" s="11">
        <f>_xlfn.XLOOKUP(C30,Learners!$A$5:$A$200,Learners!$C$5:$C$200,"")</f>
        <v/>
      </c>
      <c r="F30" s="8" t="n">
        <v>5000</v>
      </c>
      <c r="G30" s="5" t="inlineStr">
        <is>
          <t>UPI</t>
        </is>
      </c>
    </row>
  </sheetData>
  <dataValidations count="2">
    <dataValidation sqref="C5:C800" showDropDown="0" showInputMessage="0" showErrorMessage="1" allowBlank="1" errorTitle="Not in the list" error="Pick a value from the list" type="list">
      <formula1>=Learners!$A$5:$A$200</formula1>
    </dataValidation>
    <dataValidation sqref="G5:G800" showDropDown="0" showInputMessage="0" showErrorMessage="1" allowBlank="1" errorTitle="Not in the list" error="Pick a value from the list" type="list">
      <formula1>=Setup!$F$8:$F$11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9" customWidth="1" min="3" max="3"/>
    <col width="11" customWidth="1" min="4" max="4"/>
    <col width="14" customWidth="1" min="5" max="5"/>
    <col width="11" customWidth="1" min="6" max="6"/>
    <col width="11" customWidth="1" min="7" max="7"/>
    <col width="15" customWidth="1" min="8" max="8"/>
    <col width="12" customWidth="1" min="9" max="9"/>
    <col width="12" customWidth="1" min="10" max="10"/>
  </cols>
  <sheetData>
    <row r="1">
      <c r="A1" s="1" t="inlineStr">
        <is>
          <t>Fee ledger: due till date, paid and overdue</t>
        </is>
      </c>
    </row>
    <row r="2">
      <c r="A2" s="2" t="inlineStr">
        <is>
          <t>Due till date = net fee × share of instalments whose due date has passed.</t>
        </is>
      </c>
    </row>
    <row r="3">
      <c r="A3" s="3" t="inlineStr">
        <is>
          <t>Instalments due so far</t>
        </is>
      </c>
      <c r="B3" s="11">
        <f>COUNTIF(Setup!$B$17:$B$20,"&lt;="&amp;Setup!$B$3)</f>
        <v/>
      </c>
    </row>
    <row r="5">
      <c r="A5" s="6" t="inlineStr">
        <is>
          <t>Learner ID</t>
        </is>
      </c>
      <c r="B5" s="6" t="inlineStr">
        <is>
          <t>Name</t>
        </is>
      </c>
      <c r="C5" s="6" t="inlineStr">
        <is>
          <t>Grade</t>
        </is>
      </c>
      <c r="D5" s="6" t="inlineStr">
        <is>
          <t>Net fee (₹)</t>
        </is>
      </c>
      <c r="E5" s="6" t="inlineStr">
        <is>
          <t>Due till date (₹)</t>
        </is>
      </c>
      <c r="F5" s="6" t="inlineStr">
        <is>
          <t>Paid (₹)</t>
        </is>
      </c>
      <c r="G5" s="6" t="inlineStr">
        <is>
          <t>Overdue (₹)</t>
        </is>
      </c>
      <c r="H5" s="6" t="inlineStr">
        <is>
          <t>Balance for year (₹)</t>
        </is>
      </c>
      <c r="I5" s="6" t="inlineStr">
        <is>
          <t>Status</t>
        </is>
      </c>
      <c r="J5" s="6" t="inlineStr">
        <is>
          <t>Last payment</t>
        </is>
      </c>
    </row>
    <row r="6">
      <c r="A6" s="11">
        <f>Learners!A5</f>
        <v/>
      </c>
      <c r="B6" s="11">
        <f>Learners!B5</f>
        <v/>
      </c>
      <c r="C6" s="11">
        <f>Learners!C5</f>
        <v/>
      </c>
      <c r="D6" s="9">
        <f>Learners!H5</f>
        <v/>
      </c>
      <c r="E6" s="9">
        <f>ROUND(D6*$B$3/4,0)</f>
        <v/>
      </c>
      <c r="F6" s="9">
        <f>SUMIFS(Receipts!$F$5:$F$800,Receipts!$C$5:$C$800,A6)</f>
        <v/>
      </c>
      <c r="G6" s="9">
        <f>MAX(0,E6-F6)</f>
        <v/>
      </c>
      <c r="H6" s="9">
        <f>D6-F6</f>
        <v/>
      </c>
      <c r="I6" s="11">
        <f>IF(G6=0,"Up to date",IF(F6=0,"Nothing paid","Overdue"))</f>
        <v/>
      </c>
      <c r="J6" s="12">
        <f>_xlfn.MAXIFS(Receipts!$B$5:$B$800,Receipts!$C$5:$C$800,A6)</f>
        <v/>
      </c>
    </row>
    <row r="7">
      <c r="A7" s="11">
        <f>Learners!A6</f>
        <v/>
      </c>
      <c r="B7" s="11">
        <f>Learners!B6</f>
        <v/>
      </c>
      <c r="C7" s="11">
        <f>Learners!C6</f>
        <v/>
      </c>
      <c r="D7" s="9">
        <f>Learners!H6</f>
        <v/>
      </c>
      <c r="E7" s="9">
        <f>ROUND(D7*$B$3/4,0)</f>
        <v/>
      </c>
      <c r="F7" s="9">
        <f>SUMIFS(Receipts!$F$5:$F$800,Receipts!$C$5:$C$800,A7)</f>
        <v/>
      </c>
      <c r="G7" s="9">
        <f>MAX(0,E7-F7)</f>
        <v/>
      </c>
      <c r="H7" s="9">
        <f>D7-F7</f>
        <v/>
      </c>
      <c r="I7" s="11">
        <f>IF(G7=0,"Up to date",IF(F7=0,"Nothing paid","Overdue"))</f>
        <v/>
      </c>
      <c r="J7" s="12">
        <f>_xlfn.MAXIFS(Receipts!$B$5:$B$800,Receipts!$C$5:$C$800,A7)</f>
        <v/>
      </c>
    </row>
    <row r="8">
      <c r="A8" s="11">
        <f>Learners!A7</f>
        <v/>
      </c>
      <c r="B8" s="11">
        <f>Learners!B7</f>
        <v/>
      </c>
      <c r="C8" s="11">
        <f>Learners!C7</f>
        <v/>
      </c>
      <c r="D8" s="9">
        <f>Learners!H7</f>
        <v/>
      </c>
      <c r="E8" s="9">
        <f>ROUND(D8*$B$3/4,0)</f>
        <v/>
      </c>
      <c r="F8" s="9">
        <f>SUMIFS(Receipts!$F$5:$F$800,Receipts!$C$5:$C$800,A8)</f>
        <v/>
      </c>
      <c r="G8" s="9">
        <f>MAX(0,E8-F8)</f>
        <v/>
      </c>
      <c r="H8" s="9">
        <f>D8-F8</f>
        <v/>
      </c>
      <c r="I8" s="11">
        <f>IF(G8=0,"Up to date",IF(F8=0,"Nothing paid","Overdue"))</f>
        <v/>
      </c>
      <c r="J8" s="12">
        <f>_xlfn.MAXIFS(Receipts!$B$5:$B$800,Receipts!$C$5:$C$800,A8)</f>
        <v/>
      </c>
    </row>
    <row r="9">
      <c r="A9" s="11">
        <f>Learners!A8</f>
        <v/>
      </c>
      <c r="B9" s="11">
        <f>Learners!B8</f>
        <v/>
      </c>
      <c r="C9" s="11">
        <f>Learners!C8</f>
        <v/>
      </c>
      <c r="D9" s="9">
        <f>Learners!H8</f>
        <v/>
      </c>
      <c r="E9" s="9">
        <f>ROUND(D9*$B$3/4,0)</f>
        <v/>
      </c>
      <c r="F9" s="9">
        <f>SUMIFS(Receipts!$F$5:$F$800,Receipts!$C$5:$C$800,A9)</f>
        <v/>
      </c>
      <c r="G9" s="9">
        <f>MAX(0,E9-F9)</f>
        <v/>
      </c>
      <c r="H9" s="9">
        <f>D9-F9</f>
        <v/>
      </c>
      <c r="I9" s="11">
        <f>IF(G9=0,"Up to date",IF(F9=0,"Nothing paid","Overdue"))</f>
        <v/>
      </c>
      <c r="J9" s="12">
        <f>_xlfn.MAXIFS(Receipts!$B$5:$B$800,Receipts!$C$5:$C$800,A9)</f>
        <v/>
      </c>
    </row>
    <row r="10">
      <c r="A10" s="11">
        <f>Learners!A9</f>
        <v/>
      </c>
      <c r="B10" s="11">
        <f>Learners!B9</f>
        <v/>
      </c>
      <c r="C10" s="11">
        <f>Learners!C9</f>
        <v/>
      </c>
      <c r="D10" s="9">
        <f>Learners!H9</f>
        <v/>
      </c>
      <c r="E10" s="9">
        <f>ROUND(D10*$B$3/4,0)</f>
        <v/>
      </c>
      <c r="F10" s="9">
        <f>SUMIFS(Receipts!$F$5:$F$800,Receipts!$C$5:$C$800,A10)</f>
        <v/>
      </c>
      <c r="G10" s="9">
        <f>MAX(0,E10-F10)</f>
        <v/>
      </c>
      <c r="H10" s="9">
        <f>D10-F10</f>
        <v/>
      </c>
      <c r="I10" s="11">
        <f>IF(G10=0,"Up to date",IF(F10=0,"Nothing paid","Overdue"))</f>
        <v/>
      </c>
      <c r="J10" s="12">
        <f>_xlfn.MAXIFS(Receipts!$B$5:$B$800,Receipts!$C$5:$C$800,A10)</f>
        <v/>
      </c>
    </row>
    <row r="11">
      <c r="A11" s="11">
        <f>Learners!A10</f>
        <v/>
      </c>
      <c r="B11" s="11">
        <f>Learners!B10</f>
        <v/>
      </c>
      <c r="C11" s="11">
        <f>Learners!C10</f>
        <v/>
      </c>
      <c r="D11" s="9">
        <f>Learners!H10</f>
        <v/>
      </c>
      <c r="E11" s="9">
        <f>ROUND(D11*$B$3/4,0)</f>
        <v/>
      </c>
      <c r="F11" s="9">
        <f>SUMIFS(Receipts!$F$5:$F$800,Receipts!$C$5:$C$800,A11)</f>
        <v/>
      </c>
      <c r="G11" s="9">
        <f>MAX(0,E11-F11)</f>
        <v/>
      </c>
      <c r="H11" s="9">
        <f>D11-F11</f>
        <v/>
      </c>
      <c r="I11" s="11">
        <f>IF(G11=0,"Up to date",IF(F11=0,"Nothing paid","Overdue"))</f>
        <v/>
      </c>
      <c r="J11" s="12">
        <f>_xlfn.MAXIFS(Receipts!$B$5:$B$800,Receipts!$C$5:$C$800,A11)</f>
        <v/>
      </c>
    </row>
    <row r="12">
      <c r="A12" s="11">
        <f>Learners!A11</f>
        <v/>
      </c>
      <c r="B12" s="11">
        <f>Learners!B11</f>
        <v/>
      </c>
      <c r="C12" s="11">
        <f>Learners!C11</f>
        <v/>
      </c>
      <c r="D12" s="9">
        <f>Learners!H11</f>
        <v/>
      </c>
      <c r="E12" s="9">
        <f>ROUND(D12*$B$3/4,0)</f>
        <v/>
      </c>
      <c r="F12" s="9">
        <f>SUMIFS(Receipts!$F$5:$F$800,Receipts!$C$5:$C$800,A12)</f>
        <v/>
      </c>
      <c r="G12" s="9">
        <f>MAX(0,E12-F12)</f>
        <v/>
      </c>
      <c r="H12" s="9">
        <f>D12-F12</f>
        <v/>
      </c>
      <c r="I12" s="11">
        <f>IF(G12=0,"Up to date",IF(F12=0,"Nothing paid","Overdue"))</f>
        <v/>
      </c>
      <c r="J12" s="12">
        <f>_xlfn.MAXIFS(Receipts!$B$5:$B$800,Receipts!$C$5:$C$800,A12)</f>
        <v/>
      </c>
    </row>
    <row r="13">
      <c r="A13" s="11">
        <f>Learners!A12</f>
        <v/>
      </c>
      <c r="B13" s="11">
        <f>Learners!B12</f>
        <v/>
      </c>
      <c r="C13" s="11">
        <f>Learners!C12</f>
        <v/>
      </c>
      <c r="D13" s="9">
        <f>Learners!H12</f>
        <v/>
      </c>
      <c r="E13" s="9">
        <f>ROUND(D13*$B$3/4,0)</f>
        <v/>
      </c>
      <c r="F13" s="9">
        <f>SUMIFS(Receipts!$F$5:$F$800,Receipts!$C$5:$C$800,A13)</f>
        <v/>
      </c>
      <c r="G13" s="9">
        <f>MAX(0,E13-F13)</f>
        <v/>
      </c>
      <c r="H13" s="9">
        <f>D13-F13</f>
        <v/>
      </c>
      <c r="I13" s="11">
        <f>IF(G13=0,"Up to date",IF(F13=0,"Nothing paid","Overdue"))</f>
        <v/>
      </c>
      <c r="J13" s="12">
        <f>_xlfn.MAXIFS(Receipts!$B$5:$B$800,Receipts!$C$5:$C$800,A13)</f>
        <v/>
      </c>
    </row>
    <row r="14">
      <c r="A14" s="11">
        <f>Learners!A13</f>
        <v/>
      </c>
      <c r="B14" s="11">
        <f>Learners!B13</f>
        <v/>
      </c>
      <c r="C14" s="11">
        <f>Learners!C13</f>
        <v/>
      </c>
      <c r="D14" s="9">
        <f>Learners!H13</f>
        <v/>
      </c>
      <c r="E14" s="9">
        <f>ROUND(D14*$B$3/4,0)</f>
        <v/>
      </c>
      <c r="F14" s="9">
        <f>SUMIFS(Receipts!$F$5:$F$800,Receipts!$C$5:$C$800,A14)</f>
        <v/>
      </c>
      <c r="G14" s="9">
        <f>MAX(0,E14-F14)</f>
        <v/>
      </c>
      <c r="H14" s="9">
        <f>D14-F14</f>
        <v/>
      </c>
      <c r="I14" s="11">
        <f>IF(G14=0,"Up to date",IF(F14=0,"Nothing paid","Overdue"))</f>
        <v/>
      </c>
      <c r="J14" s="12">
        <f>_xlfn.MAXIFS(Receipts!$B$5:$B$800,Receipts!$C$5:$C$800,A14)</f>
        <v/>
      </c>
    </row>
    <row r="15">
      <c r="A15" s="11">
        <f>Learners!A14</f>
        <v/>
      </c>
      <c r="B15" s="11">
        <f>Learners!B14</f>
        <v/>
      </c>
      <c r="C15" s="11">
        <f>Learners!C14</f>
        <v/>
      </c>
      <c r="D15" s="9">
        <f>Learners!H14</f>
        <v/>
      </c>
      <c r="E15" s="9">
        <f>ROUND(D15*$B$3/4,0)</f>
        <v/>
      </c>
      <c r="F15" s="9">
        <f>SUMIFS(Receipts!$F$5:$F$800,Receipts!$C$5:$C$800,A15)</f>
        <v/>
      </c>
      <c r="G15" s="9">
        <f>MAX(0,E15-F15)</f>
        <v/>
      </c>
      <c r="H15" s="9">
        <f>D15-F15</f>
        <v/>
      </c>
      <c r="I15" s="11">
        <f>IF(G15=0,"Up to date",IF(F15=0,"Nothing paid","Overdue"))</f>
        <v/>
      </c>
      <c r="J15" s="12">
        <f>_xlfn.MAXIFS(Receipts!$B$5:$B$800,Receipts!$C$5:$C$800,A15)</f>
        <v/>
      </c>
    </row>
    <row r="16">
      <c r="A16" s="11">
        <f>Learners!A15</f>
        <v/>
      </c>
      <c r="B16" s="11">
        <f>Learners!B15</f>
        <v/>
      </c>
      <c r="C16" s="11">
        <f>Learners!C15</f>
        <v/>
      </c>
      <c r="D16" s="9">
        <f>Learners!H15</f>
        <v/>
      </c>
      <c r="E16" s="9">
        <f>ROUND(D16*$B$3/4,0)</f>
        <v/>
      </c>
      <c r="F16" s="9">
        <f>SUMIFS(Receipts!$F$5:$F$800,Receipts!$C$5:$C$800,A16)</f>
        <v/>
      </c>
      <c r="G16" s="9">
        <f>MAX(0,E16-F16)</f>
        <v/>
      </c>
      <c r="H16" s="9">
        <f>D16-F16</f>
        <v/>
      </c>
      <c r="I16" s="11">
        <f>IF(G16=0,"Up to date",IF(F16=0,"Nothing paid","Overdue"))</f>
        <v/>
      </c>
      <c r="J16" s="12">
        <f>_xlfn.MAXIFS(Receipts!$B$5:$B$800,Receipts!$C$5:$C$800,A16)</f>
        <v/>
      </c>
    </row>
    <row r="17">
      <c r="A17" s="11">
        <f>Learners!A16</f>
        <v/>
      </c>
      <c r="B17" s="11">
        <f>Learners!B16</f>
        <v/>
      </c>
      <c r="C17" s="11">
        <f>Learners!C16</f>
        <v/>
      </c>
      <c r="D17" s="9">
        <f>Learners!H16</f>
        <v/>
      </c>
      <c r="E17" s="9">
        <f>ROUND(D17*$B$3/4,0)</f>
        <v/>
      </c>
      <c r="F17" s="9">
        <f>SUMIFS(Receipts!$F$5:$F$800,Receipts!$C$5:$C$800,A17)</f>
        <v/>
      </c>
      <c r="G17" s="9">
        <f>MAX(0,E17-F17)</f>
        <v/>
      </c>
      <c r="H17" s="9">
        <f>D17-F17</f>
        <v/>
      </c>
      <c r="I17" s="11">
        <f>IF(G17=0,"Up to date",IF(F17=0,"Nothing paid","Overdue"))</f>
        <v/>
      </c>
      <c r="J17" s="12">
        <f>_xlfn.MAXIFS(Receipts!$B$5:$B$800,Receipts!$C$5:$C$800,A17)</f>
        <v/>
      </c>
    </row>
  </sheetData>
  <conditionalFormatting sqref="I6:I200">
    <cfRule type="cellIs" priority="1" operator="equal" dxfId="0">
      <formula>"Overdue"</formula>
    </cfRule>
    <cfRule type="cellIs" priority="2" operator="equal" dxfId="1">
      <formula>"Up to date"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8" customWidth="1" min="3" max="3"/>
    <col width="30" customWidth="1" min="4" max="4"/>
  </cols>
  <sheetData>
    <row r="1">
      <c r="A1" s="1" t="inlineStr">
        <is>
          <t>Printable fee receipt</t>
        </is>
      </c>
    </row>
    <row r="2">
      <c r="A2" s="2" t="inlineStr">
        <is>
          <t>Pick a receipt number in B4; print A1:D17.</t>
        </is>
      </c>
    </row>
    <row r="4">
      <c r="A4" s="3" t="inlineStr">
        <is>
          <t>Receipt no</t>
        </is>
      </c>
      <c r="B4" s="5" t="inlineStr">
        <is>
          <t>R-026</t>
        </is>
      </c>
      <c r="C4" s="3" t="inlineStr">
        <is>
          <t>School</t>
        </is>
      </c>
      <c r="D4" s="11">
        <f>Setup!B4</f>
        <v/>
      </c>
    </row>
    <row r="6">
      <c r="A6" s="3" t="inlineStr">
        <is>
          <t>Date</t>
        </is>
      </c>
      <c r="B6" s="12">
        <f>_xlfn.XLOOKUP($B$4,Receipts!$A$5:$A$800,Receipts!$B$5:$B$800)</f>
        <v/>
      </c>
    </row>
    <row r="7">
      <c r="A7" s="3" t="inlineStr">
        <is>
          <t>Learner ID</t>
        </is>
      </c>
      <c r="B7" s="11">
        <f>_xlfn.XLOOKUP($B$4,Receipts!$A$5:$A$800,Receipts!$C$5:$C$800)</f>
        <v/>
      </c>
    </row>
    <row r="8">
      <c r="A8" s="3" t="inlineStr">
        <is>
          <t>Name</t>
        </is>
      </c>
      <c r="B8" s="11">
        <f>_xlfn.XLOOKUP($B$4,Receipts!$A$5:$A$800,Receipts!$D$5:$D$800)</f>
        <v/>
      </c>
    </row>
    <row r="9">
      <c r="A9" s="3" t="inlineStr">
        <is>
          <t>Grade</t>
        </is>
      </c>
      <c r="B9" s="11">
        <f>_xlfn.XLOOKUP($B$4,Receipts!$A$5:$A$800,Receipts!$E$5:$E$800)</f>
        <v/>
      </c>
    </row>
    <row r="10">
      <c r="A10" s="3" t="inlineStr">
        <is>
          <t>Amount received</t>
        </is>
      </c>
      <c r="B10" s="9">
        <f>_xlfn.XLOOKUP($B$4,Receipts!$A$5:$A$800,Receipts!$F$5:$F$800)</f>
        <v/>
      </c>
    </row>
    <row r="11">
      <c r="A11" s="3" t="inlineStr">
        <is>
          <t>Mode</t>
        </is>
      </c>
      <c r="B11" s="11">
        <f>_xlfn.XLOOKUP($B$4,Receipts!$A$5:$A$800,Receipts!$G$5:$G$800)</f>
        <v/>
      </c>
    </row>
    <row r="12">
      <c r="A12" s="3" t="inlineStr">
        <is>
          <t>Net fee for the year</t>
        </is>
      </c>
      <c r="B12" s="9">
        <f>_xlfn.XLOOKUP(B7,'Fee ledger'!$A$6:$A$200,'Fee ledger'!$D$6:$D$200)</f>
        <v/>
      </c>
    </row>
    <row r="13">
      <c r="A13" s="3" t="inlineStr">
        <is>
          <t>Total paid so far</t>
        </is>
      </c>
      <c r="B13" s="9">
        <f>_xlfn.XLOOKUP(B7,'Fee ledger'!$A$6:$A$200,'Fee ledger'!$F$6:$F$200)</f>
        <v/>
      </c>
    </row>
    <row r="14">
      <c r="A14" s="3" t="inlineStr">
        <is>
          <t>Balance for the year</t>
        </is>
      </c>
      <c r="B14" s="9">
        <f>_xlfn.XLOOKUP(B7,'Fee ledger'!$A$6:$A$200,'Fee ledger'!$H$6:$H$200)</f>
        <v/>
      </c>
    </row>
    <row r="17">
      <c r="A17" s="2" t="inlineStr">
        <is>
          <t>Received with thanks. Fees once paid are adjusted against the next instalment.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=Receipts!$A$5:$A$800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2" customWidth="1" min="5" max="5"/>
    <col width="15" customWidth="1" min="6" max="6"/>
    <col width="16" customWidth="1" min="7" max="7"/>
  </cols>
  <sheetData>
    <row r="1">
      <c r="A1" s="1" t="inlineStr">
        <is>
          <t>Grade-wise collection report</t>
        </is>
      </c>
    </row>
    <row r="2">
      <c r="A2" s="2" t="inlineStr">
        <is>
          <t>SUMIFS and COUNTIFS over the Fee ledger.</t>
        </is>
      </c>
    </row>
    <row r="4">
      <c r="A4" s="6" t="inlineStr">
        <is>
          <t>Grade</t>
        </is>
      </c>
      <c r="B4" s="6" t="inlineStr">
        <is>
          <t>Learners</t>
        </is>
      </c>
      <c r="C4" s="6" t="inlineStr">
        <is>
          <t>Net fee (₹)</t>
        </is>
      </c>
      <c r="D4" s="6" t="inlineStr">
        <is>
          <t>Collected (₹)</t>
        </is>
      </c>
      <c r="E4" s="6" t="inlineStr">
        <is>
          <t>Overdue (₹)</t>
        </is>
      </c>
      <c r="F4" s="6" t="inlineStr">
        <is>
          <t>Learners overdue</t>
        </is>
      </c>
      <c r="G4" s="6" t="inlineStr">
        <is>
          <t>Collected % of due till date</t>
        </is>
      </c>
    </row>
    <row r="5">
      <c r="A5" s="11">
        <f>Setup!A8</f>
        <v/>
      </c>
      <c r="B5" s="11">
        <f>COUNTIF('Fee ledger'!$C$6:$C$200,A5)</f>
        <v/>
      </c>
      <c r="C5" s="9">
        <f>SUMIFS('Fee ledger'!$D$6:$D$200,'Fee ledger'!$C$6:$C$200,A5)</f>
        <v/>
      </c>
      <c r="D5" s="9">
        <f>SUMIFS('Fee ledger'!$F$6:$F$200,'Fee ledger'!$C$6:$C$200,A5)</f>
        <v/>
      </c>
      <c r="E5" s="9">
        <f>SUMIFS('Fee ledger'!$G$6:$G$200,'Fee ledger'!$C$6:$C$200,A5)</f>
        <v/>
      </c>
      <c r="F5" s="11">
        <f>COUNTIFS('Fee ledger'!$C$6:$C$200,A5,'Fee ledger'!$G$6:$G$200,"&gt;0")</f>
        <v/>
      </c>
      <c r="G5" s="13">
        <f>IFERROR(D5/SUMIFS('Fee ledger'!$E$6:$E$200,'Fee ledger'!$C$6:$C$200,A5),0)</f>
        <v/>
      </c>
    </row>
    <row r="6">
      <c r="A6" s="11">
        <f>Setup!A9</f>
        <v/>
      </c>
      <c r="B6" s="11">
        <f>COUNTIF('Fee ledger'!$C$6:$C$200,A6)</f>
        <v/>
      </c>
      <c r="C6" s="9">
        <f>SUMIFS('Fee ledger'!$D$6:$D$200,'Fee ledger'!$C$6:$C$200,A6)</f>
        <v/>
      </c>
      <c r="D6" s="9">
        <f>SUMIFS('Fee ledger'!$F$6:$F$200,'Fee ledger'!$C$6:$C$200,A6)</f>
        <v/>
      </c>
      <c r="E6" s="9">
        <f>SUMIFS('Fee ledger'!$G$6:$G$200,'Fee ledger'!$C$6:$C$200,A6)</f>
        <v/>
      </c>
      <c r="F6" s="11">
        <f>COUNTIFS('Fee ledger'!$C$6:$C$200,A6,'Fee ledger'!$G$6:$G$200,"&gt;0")</f>
        <v/>
      </c>
      <c r="G6" s="13">
        <f>IFERROR(D6/SUMIFS('Fee ledger'!$E$6:$E$200,'Fee ledger'!$C$6:$C$200,A6),0)</f>
        <v/>
      </c>
    </row>
    <row r="7">
      <c r="A7" s="11">
        <f>Setup!A10</f>
        <v/>
      </c>
      <c r="B7" s="11">
        <f>COUNTIF('Fee ledger'!$C$6:$C$200,A7)</f>
        <v/>
      </c>
      <c r="C7" s="9">
        <f>SUMIFS('Fee ledger'!$D$6:$D$200,'Fee ledger'!$C$6:$C$200,A7)</f>
        <v/>
      </c>
      <c r="D7" s="9">
        <f>SUMIFS('Fee ledger'!$F$6:$F$200,'Fee ledger'!$C$6:$C$200,A7)</f>
        <v/>
      </c>
      <c r="E7" s="9">
        <f>SUMIFS('Fee ledger'!$G$6:$G$200,'Fee ledger'!$C$6:$C$200,A7)</f>
        <v/>
      </c>
      <c r="F7" s="11">
        <f>COUNTIFS('Fee ledger'!$C$6:$C$200,A7,'Fee ledger'!$G$6:$G$200,"&gt;0")</f>
        <v/>
      </c>
      <c r="G7" s="13">
        <f>IFERROR(D7/SUMIFS('Fee ledger'!$E$6:$E$200,'Fee ledger'!$C$6:$C$200,A7),0)</f>
        <v/>
      </c>
    </row>
    <row r="8">
      <c r="A8" s="11">
        <f>Setup!A11</f>
        <v/>
      </c>
      <c r="B8" s="11">
        <f>COUNTIF('Fee ledger'!$C$6:$C$200,A8)</f>
        <v/>
      </c>
      <c r="C8" s="9">
        <f>SUMIFS('Fee ledger'!$D$6:$D$200,'Fee ledger'!$C$6:$C$200,A8)</f>
        <v/>
      </c>
      <c r="D8" s="9">
        <f>SUMIFS('Fee ledger'!$F$6:$F$200,'Fee ledger'!$C$6:$C$200,A8)</f>
        <v/>
      </c>
      <c r="E8" s="9">
        <f>SUMIFS('Fee ledger'!$G$6:$G$200,'Fee ledger'!$C$6:$C$200,A8)</f>
        <v/>
      </c>
      <c r="F8" s="11">
        <f>COUNTIFS('Fee ledger'!$C$6:$C$200,A8,'Fee ledger'!$G$6:$G$200,"&gt;0")</f>
        <v/>
      </c>
      <c r="G8" s="13">
        <f>IFERROR(D8/SUMIFS('Fee ledger'!$E$6:$E$200,'Fee ledger'!$C$6:$C$200,A8),0)</f>
        <v/>
      </c>
    </row>
    <row r="9">
      <c r="A9" s="11">
        <f>Setup!A12</f>
        <v/>
      </c>
      <c r="B9" s="11">
        <f>COUNTIF('Fee ledger'!$C$6:$C$200,A9)</f>
        <v/>
      </c>
      <c r="C9" s="9">
        <f>SUMIFS('Fee ledger'!$D$6:$D$200,'Fee ledger'!$C$6:$C$200,A9)</f>
        <v/>
      </c>
      <c r="D9" s="9">
        <f>SUMIFS('Fee ledger'!$F$6:$F$200,'Fee ledger'!$C$6:$C$200,A9)</f>
        <v/>
      </c>
      <c r="E9" s="9">
        <f>SUMIFS('Fee ledger'!$G$6:$G$200,'Fee ledger'!$C$6:$C$200,A9)</f>
        <v/>
      </c>
      <c r="F9" s="11">
        <f>COUNTIFS('Fee ledger'!$C$6:$C$200,A9,'Fee ledger'!$G$6:$G$200,"&gt;0")</f>
        <v/>
      </c>
      <c r="G9" s="13">
        <f>IFERROR(D9/SUMIFS('Fee ledger'!$E$6:$E$200,'Fee ledger'!$C$6:$C$200,A9),0)</f>
        <v/>
      </c>
    </row>
    <row r="10">
      <c r="A10" s="14" t="inlineStr">
        <is>
          <t>Total</t>
        </is>
      </c>
      <c r="B10" s="14">
        <f>SUM(B5:B9)</f>
        <v/>
      </c>
      <c r="C10" s="15">
        <f>SUM(C5:C9)</f>
        <v/>
      </c>
      <c r="D10" s="15">
        <f>SUM(D5:D9)</f>
        <v/>
      </c>
      <c r="E10" s="15">
        <f>SUM(E5:E9)</f>
        <v/>
      </c>
    </row>
    <row r="12">
      <c r="A12" s="6" t="inlineStr">
        <is>
          <t>Mode</t>
        </is>
      </c>
      <c r="B12" s="6" t="inlineStr">
        <is>
          <t>Collected (₹)</t>
        </is>
      </c>
    </row>
    <row r="13">
      <c r="A13" s="11">
        <f>Setup!F8</f>
        <v/>
      </c>
      <c r="B13" s="9">
        <f>SUMIFS(Receipts!$F$5:$F$800,Receipts!$G$5:$G$800,A13)</f>
        <v/>
      </c>
    </row>
    <row r="14">
      <c r="A14" s="11">
        <f>Setup!F9</f>
        <v/>
      </c>
      <c r="B14" s="9">
        <f>SUMIFS(Receipts!$F$5:$F$800,Receipts!$G$5:$G$800,A14)</f>
        <v/>
      </c>
    </row>
    <row r="15">
      <c r="A15" s="11">
        <f>Setup!F10</f>
        <v/>
      </c>
      <c r="B15" s="9">
        <f>SUMIFS(Receipts!$F$5:$F$800,Receipts!$G$5:$G$800,A15)</f>
        <v/>
      </c>
    </row>
    <row r="16">
      <c r="A16" s="11">
        <f>Setup!F11</f>
        <v/>
      </c>
      <c r="B16" s="9">
        <f>SUMIFS(Receipts!$F$5:$F$800,Receipts!$G$5:$G$800,A16)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Fee dashboard as of 17 October 2026</t>
        </is>
      </c>
    </row>
    <row r="2">
      <c r="A2" s="2" t="inlineStr">
        <is>
          <t>Formulas over the Fee ledger and Receipts.</t>
        </is>
      </c>
    </row>
    <row r="4" ht="32" customHeight="1">
      <c r="A4" s="6" t="inlineStr">
        <is>
          <t>Net fee for the year</t>
        </is>
      </c>
      <c r="B4" s="6" t="inlineStr">
        <is>
          <t>Collected</t>
        </is>
      </c>
      <c r="C4" s="6" t="inlineStr">
        <is>
          <t>Collected % of due till date</t>
        </is>
      </c>
      <c r="D4" s="6" t="inlineStr">
        <is>
          <t>Overdue amount</t>
        </is>
      </c>
      <c r="E4" s="6" t="inlineStr">
        <is>
          <t>Learners overdue</t>
        </is>
      </c>
      <c r="F4" s="6" t="inlineStr">
        <is>
          <t>Collected in October</t>
        </is>
      </c>
    </row>
    <row r="5" ht="30" customHeight="1">
      <c r="A5" s="16">
        <f>SUM('Fee ledger'!$D$6:$D$200)</f>
        <v/>
      </c>
      <c r="B5" s="16">
        <f>SUM('Fee ledger'!$F$6:$F$200)</f>
        <v/>
      </c>
      <c r="C5" s="17">
        <f>B5/SUM('Fee ledger'!$E$6:$E$200)</f>
        <v/>
      </c>
      <c r="D5" s="16">
        <f>SUM('Fee ledger'!$G$6:$G$200)</f>
        <v/>
      </c>
      <c r="E5" s="18">
        <f>COUNTIF('Fee ledger'!$G$6:$G$200,"&gt;0")</f>
        <v/>
      </c>
      <c r="F5" s="16">
        <f>SUMIFS(Receipts!$F$5:$F$800,Receipts!$B$5:$B$800,"&gt;="&amp;DATE(2026,10,1),Receipts!$B$5:$B$800,"&lt;="&amp;Setup!$B$3)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2026-10-17T06:19:05Z</dcterms:created>
  <dcterms:modified xmlns:dcterms="http://purl.org/dc/terms/" xmlns:xsi="http://www.w3.org/2001/XMLSchema-instance" xsi:type="dcterms:W3CDTF">2026-10-17T06:19:05Z</dcterms:modified>
</cp:coreProperties>
</file>