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Appointments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[$₹-4009]#,##,##0;[Red]-[$₹-4009]#,##,##0"/>
    <numFmt numFmtId="166" formatCode="yyyy-mm-dd h:mm:ss"/>
    <numFmt numFmtId="167" formatCode="DD-MM-YYYY"/>
    <numFmt numFmtId="168" formatCode="HH:MM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5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9" fontId="0" fillId="2" borderId="1" pivotButton="0" quotePrefix="0" xfId="0"/>
    <xf numFmtId="167" fontId="0" fillId="4" borderId="1" pivotButton="0" quotePrefix="0" xfId="0"/>
    <xf numFmtId="165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stylist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service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'Report'!$B$10:$B$17</f>
            </numRef>
          </cat>
          <val>
            <numRef>
              <f>'Report'!$D$10:$D$17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Salon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(services, stylists, lists), Appointments, Clients, Report, Dashboard.</t>
        </is>
      </c>
    </row>
    <row r="8">
      <c r="A8" t="inlineStr">
        <is>
          <t>Book: add a row with status Booked. After the visit, change it to Done (or No-show). Only Done rows count as sales.</t>
        </is>
      </c>
    </row>
    <row r="9">
      <c r="A9" t="inlineStr">
        <is>
          <t>Commission rate is an example; use your own agreement with stylists.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9" customWidth="1" min="4" max="4"/>
    <col width="10" customWidth="1" min="6" max="6"/>
    <col width="11" customWidth="1" min="7" max="7"/>
    <col width="13" customWidth="1" min="8" max="8"/>
  </cols>
  <sheetData>
    <row r="1">
      <c r="A1" s="1" t="inlineStr">
        <is>
          <t>Salon Management System: Setup (Zoya's Salon, Nagpur)</t>
        </is>
      </c>
    </row>
    <row r="2">
      <c r="A2" s="2" t="inlineStr">
        <is>
          <t>Made-up services, prices, stylists and clients.</t>
        </is>
      </c>
    </row>
    <row r="3">
      <c r="A3" s="3" t="inlineStr">
        <is>
          <t>Salon</t>
        </is>
      </c>
      <c r="B3" s="4" t="inlineStr">
        <is>
          <t>Zoya's Salon, Nagpur</t>
        </is>
      </c>
    </row>
    <row r="4">
      <c r="A4" s="3" t="inlineStr">
        <is>
          <t>Stylist commission</t>
        </is>
      </c>
      <c r="B4" s="5" t="n">
        <v>0.2</v>
      </c>
    </row>
    <row r="6">
      <c r="A6" s="6" t="inlineStr">
        <is>
          <t>Service code</t>
        </is>
      </c>
      <c r="B6" s="6" t="inlineStr">
        <is>
          <t>Service</t>
        </is>
      </c>
      <c r="C6" s="6" t="inlineStr">
        <is>
          <t>Price (₹)</t>
        </is>
      </c>
      <c r="D6" s="6" t="inlineStr">
        <is>
          <t>Minutes</t>
        </is>
      </c>
      <c r="F6" s="7" t="inlineStr">
        <is>
          <t>Stylists</t>
        </is>
      </c>
      <c r="G6" s="7" t="inlineStr">
        <is>
          <t>Status</t>
        </is>
      </c>
      <c r="H6" s="7" t="inlineStr">
        <is>
          <t>Payment modes</t>
        </is>
      </c>
    </row>
    <row r="7">
      <c r="A7" s="4" t="inlineStr">
        <is>
          <t>S01</t>
        </is>
      </c>
      <c r="B7" s="4" t="inlineStr">
        <is>
          <t>Haircut (men)</t>
        </is>
      </c>
      <c r="C7" s="8" t="n">
        <v>200</v>
      </c>
      <c r="D7" s="4" t="n">
        <v>30</v>
      </c>
      <c r="F7" s="4" t="inlineStr">
        <is>
          <t>Zoya</t>
        </is>
      </c>
      <c r="G7" s="4" t="inlineStr">
        <is>
          <t>Booked</t>
        </is>
      </c>
      <c r="H7" s="4" t="inlineStr">
        <is>
          <t>Cash</t>
        </is>
      </c>
    </row>
    <row r="8">
      <c r="A8" s="4" t="inlineStr">
        <is>
          <t>S02</t>
        </is>
      </c>
      <c r="B8" s="4" t="inlineStr">
        <is>
          <t>Haircut (women)</t>
        </is>
      </c>
      <c r="C8" s="8" t="n">
        <v>450</v>
      </c>
      <c r="D8" s="4" t="n">
        <v>45</v>
      </c>
      <c r="F8" s="4" t="inlineStr">
        <is>
          <t>Ravina</t>
        </is>
      </c>
      <c r="G8" s="4" t="inlineStr">
        <is>
          <t>Done</t>
        </is>
      </c>
      <c r="H8" s="4" t="inlineStr">
        <is>
          <t>UPI</t>
        </is>
      </c>
    </row>
    <row r="9">
      <c r="A9" s="4" t="inlineStr">
        <is>
          <t>S03</t>
        </is>
      </c>
      <c r="B9" s="4" t="inlineStr">
        <is>
          <t>Beard styling</t>
        </is>
      </c>
      <c r="C9" s="8" t="n">
        <v>150</v>
      </c>
      <c r="D9" s="4" t="n">
        <v>20</v>
      </c>
      <c r="F9" s="4" t="inlineStr">
        <is>
          <t>Salman</t>
        </is>
      </c>
      <c r="G9" s="4" t="inlineStr">
        <is>
          <t>No-show</t>
        </is>
      </c>
      <c r="H9" s="4" t="inlineStr">
        <is>
          <t>Card</t>
        </is>
      </c>
    </row>
    <row r="10">
      <c r="A10" s="4" t="inlineStr">
        <is>
          <t>S04</t>
        </is>
      </c>
      <c r="B10" s="4" t="inlineStr">
        <is>
          <t>Hair colour</t>
        </is>
      </c>
      <c r="C10" s="8" t="n">
        <v>1800</v>
      </c>
      <c r="D10" s="4" t="n">
        <v>90</v>
      </c>
      <c r="G10" s="4" t="inlineStr">
        <is>
          <t>Cancelled</t>
        </is>
      </c>
    </row>
    <row r="11">
      <c r="A11" s="4" t="inlineStr">
        <is>
          <t>S05</t>
        </is>
      </c>
      <c r="B11" s="4" t="inlineStr">
        <is>
          <t>Hair spa</t>
        </is>
      </c>
      <c r="C11" s="8" t="n">
        <v>1200</v>
      </c>
      <c r="D11" s="4" t="n">
        <v>60</v>
      </c>
    </row>
    <row r="12">
      <c r="A12" s="4" t="inlineStr">
        <is>
          <t>S06</t>
        </is>
      </c>
      <c r="B12" s="4" t="inlineStr">
        <is>
          <t>Facial</t>
        </is>
      </c>
      <c r="C12" s="8" t="n">
        <v>900</v>
      </c>
      <c r="D12" s="4" t="n">
        <v>60</v>
      </c>
    </row>
    <row r="13">
      <c r="A13" s="4" t="inlineStr">
        <is>
          <t>S07</t>
        </is>
      </c>
      <c r="B13" s="4" t="inlineStr">
        <is>
          <t>Manicure</t>
        </is>
      </c>
      <c r="C13" s="8" t="n">
        <v>500</v>
      </c>
      <c r="D13" s="4" t="n">
        <v>40</v>
      </c>
    </row>
    <row r="14">
      <c r="A14" s="4" t="inlineStr">
        <is>
          <t>S08</t>
        </is>
      </c>
      <c r="B14" s="4" t="inlineStr">
        <is>
          <t>Threading</t>
        </is>
      </c>
      <c r="C14" s="8" t="n">
        <v>60</v>
      </c>
      <c r="D14" s="4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7" customWidth="1" min="3" max="3"/>
    <col width="16" customWidth="1" min="4" max="4"/>
    <col width="9" customWidth="1" min="5" max="5"/>
    <col width="16" customWidth="1" min="6" max="6"/>
    <col width="9" customWidth="1" min="7" max="7"/>
    <col width="9" customWidth="1" min="8" max="8"/>
    <col width="8" customWidth="1" min="9" max="9"/>
    <col width="9" customWidth="1" min="10" max="10"/>
    <col width="10" customWidth="1" min="11" max="11"/>
    <col width="9" customWidth="1" min="12" max="12"/>
    <col width="10" customWidth="1" min="13" max="13"/>
    <col width="10" customWidth="1" min="14" max="14"/>
  </cols>
  <sheetData>
    <row r="1">
      <c r="A1" s="1" t="inlineStr">
        <is>
          <t>Appointments (one row per service booked)</t>
        </is>
      </c>
    </row>
    <row r="2">
      <c r="A2" s="2" t="inlineStr">
        <is>
          <t>Type the status after the visit. Amount counts only when the status is Done. Column N marks the first Done service of a client on a day (a visit day).</t>
        </is>
      </c>
    </row>
    <row r="4">
      <c r="A4" s="6" t="inlineStr">
        <is>
          <t>Appt no</t>
        </is>
      </c>
      <c r="B4" s="6" t="inlineStr">
        <is>
          <t>Date</t>
        </is>
      </c>
      <c r="C4" s="6" t="inlineStr">
        <is>
          <t>Time</t>
        </is>
      </c>
      <c r="D4" s="6" t="inlineStr">
        <is>
          <t>Client</t>
        </is>
      </c>
      <c r="E4" s="6" t="inlineStr">
        <is>
          <t>Service code</t>
        </is>
      </c>
      <c r="F4" s="6" t="inlineStr">
        <is>
          <t>Service</t>
        </is>
      </c>
      <c r="G4" s="6" t="inlineStr">
        <is>
          <t>Stylist</t>
        </is>
      </c>
      <c r="H4" s="6" t="inlineStr">
        <is>
          <t>Price (₹)</t>
        </is>
      </c>
      <c r="I4" s="6" t="inlineStr">
        <is>
          <t>Minutes</t>
        </is>
      </c>
      <c r="J4" s="6" t="inlineStr">
        <is>
          <t>Discount %</t>
        </is>
      </c>
      <c r="K4" s="6" t="inlineStr">
        <is>
          <t>Amount (₹)</t>
        </is>
      </c>
      <c r="L4" s="6" t="inlineStr">
        <is>
          <t>Payment</t>
        </is>
      </c>
      <c r="M4" s="6" t="inlineStr">
        <is>
          <t>Status</t>
        </is>
      </c>
      <c r="N4" s="6" t="inlineStr">
        <is>
          <t>New visit day?</t>
        </is>
      </c>
    </row>
    <row r="5">
      <c r="A5" s="4" t="inlineStr">
        <is>
          <t>A-101</t>
        </is>
      </c>
      <c r="B5" s="9" t="n">
        <v>46310</v>
      </c>
      <c r="C5" s="10" t="n">
        <v>0.4166666666666667</v>
      </c>
      <c r="D5" s="4" t="inlineStr">
        <is>
          <t>Ravindra Bagale</t>
        </is>
      </c>
      <c r="E5" s="4" t="inlineStr">
        <is>
          <t>S01</t>
        </is>
      </c>
      <c r="F5" s="11">
        <f>_xlfn.XLOOKUP(E5,Setup!$A$7:$A$14,Setup!$B$7:$B$14,"Check code")</f>
        <v/>
      </c>
      <c r="G5" s="4" t="inlineStr">
        <is>
          <t>Salman</t>
        </is>
      </c>
      <c r="H5" s="12">
        <f>_xlfn.XLOOKUP(E5,Setup!$A$7:$A$14,Setup!$C$7:$C$14,0)</f>
        <v/>
      </c>
      <c r="I5" s="11">
        <f>_xlfn.XLOOKUP(E5,Setup!$A$7:$A$14,Setup!$D$7:$D$14,0)</f>
        <v/>
      </c>
      <c r="J5" s="13" t="n">
        <v>0</v>
      </c>
      <c r="K5" s="12">
        <f>IF(M5="Done",ROUND(H5*(1-J5),0),0)</f>
        <v/>
      </c>
      <c r="L5" s="4" t="inlineStr">
        <is>
          <t>UPI</t>
        </is>
      </c>
      <c r="M5" s="4" t="inlineStr">
        <is>
          <t>Done</t>
        </is>
      </c>
      <c r="N5" s="11">
        <f>IF(AND(M5="Done",COUNTIFS($D$5:D5,D5,$B$5:B5,B5,$M$5:M5,"Done")=1),1,0)</f>
        <v/>
      </c>
    </row>
    <row r="6">
      <c r="A6" s="4" t="inlineStr">
        <is>
          <t>A-102</t>
        </is>
      </c>
      <c r="B6" s="9" t="n">
        <v>46310</v>
      </c>
      <c r="C6" s="10" t="n">
        <v>0.4375</v>
      </c>
      <c r="D6" s="4" t="inlineStr">
        <is>
          <t>Shraddha Bagale</t>
        </is>
      </c>
      <c r="E6" s="4" t="inlineStr">
        <is>
          <t>S02</t>
        </is>
      </c>
      <c r="F6" s="11">
        <f>_xlfn.XLOOKUP(E6,Setup!$A$7:$A$14,Setup!$B$7:$B$14,"Check code")</f>
        <v/>
      </c>
      <c r="G6" s="4" t="inlineStr">
        <is>
          <t>Zoya</t>
        </is>
      </c>
      <c r="H6" s="12">
        <f>_xlfn.XLOOKUP(E6,Setup!$A$7:$A$14,Setup!$C$7:$C$14,0)</f>
        <v/>
      </c>
      <c r="I6" s="11">
        <f>_xlfn.XLOOKUP(E6,Setup!$A$7:$A$14,Setup!$D$7:$D$14,0)</f>
        <v/>
      </c>
      <c r="J6" s="13" t="n">
        <v>0</v>
      </c>
      <c r="K6" s="12">
        <f>IF(M6="Done",ROUND(H6*(1-J6),0),0)</f>
        <v/>
      </c>
      <c r="L6" s="4" t="inlineStr">
        <is>
          <t>UPI</t>
        </is>
      </c>
      <c r="M6" s="4" t="inlineStr">
        <is>
          <t>Done</t>
        </is>
      </c>
      <c r="N6" s="11">
        <f>IF(AND(M6="Done",COUNTIFS($D$5:D6,D6,$B$5:B6,B6,$M$5:M6,"Done")=1),1,0)</f>
        <v/>
      </c>
    </row>
    <row r="7">
      <c r="A7" s="4" t="inlineStr">
        <is>
          <t>A-103</t>
        </is>
      </c>
      <c r="B7" s="9" t="n">
        <v>46310</v>
      </c>
      <c r="C7" s="10" t="n">
        <v>0.4583333333333333</v>
      </c>
      <c r="D7" s="4" t="inlineStr">
        <is>
          <t>Shraddha Bagale</t>
        </is>
      </c>
      <c r="E7" s="4" t="inlineStr">
        <is>
          <t>S06</t>
        </is>
      </c>
      <c r="F7" s="11">
        <f>_xlfn.XLOOKUP(E7,Setup!$A$7:$A$14,Setup!$B$7:$B$14,"Check code")</f>
        <v/>
      </c>
      <c r="G7" s="4" t="inlineStr">
        <is>
          <t>Ravina</t>
        </is>
      </c>
      <c r="H7" s="12">
        <f>_xlfn.XLOOKUP(E7,Setup!$A$7:$A$14,Setup!$C$7:$C$14,0)</f>
        <v/>
      </c>
      <c r="I7" s="11">
        <f>_xlfn.XLOOKUP(E7,Setup!$A$7:$A$14,Setup!$D$7:$D$14,0)</f>
        <v/>
      </c>
      <c r="J7" s="13" t="n">
        <v>0</v>
      </c>
      <c r="K7" s="12">
        <f>IF(M7="Done",ROUND(H7*(1-J7),0),0)</f>
        <v/>
      </c>
      <c r="L7" s="4" t="inlineStr">
        <is>
          <t>UPI</t>
        </is>
      </c>
      <c r="M7" s="4" t="inlineStr">
        <is>
          <t>Done</t>
        </is>
      </c>
      <c r="N7" s="11">
        <f>IF(AND(M7="Done",COUNTIFS($D$5:D7,D7,$B$5:B7,B7,$M$5:M7,"Done")=1),1,0)</f>
        <v/>
      </c>
    </row>
    <row r="8">
      <c r="A8" s="4" t="inlineStr">
        <is>
          <t>A-104</t>
        </is>
      </c>
      <c r="B8" s="9" t="n">
        <v>46310</v>
      </c>
      <c r="C8" s="10" t="n">
        <v>0.5</v>
      </c>
      <c r="D8" s="4" t="inlineStr">
        <is>
          <t>Shahrukh</t>
        </is>
      </c>
      <c r="E8" s="4" t="inlineStr">
        <is>
          <t>S03</t>
        </is>
      </c>
      <c r="F8" s="11">
        <f>_xlfn.XLOOKUP(E8,Setup!$A$7:$A$14,Setup!$B$7:$B$14,"Check code")</f>
        <v/>
      </c>
      <c r="G8" s="4" t="inlineStr">
        <is>
          <t>Salman</t>
        </is>
      </c>
      <c r="H8" s="12">
        <f>_xlfn.XLOOKUP(E8,Setup!$A$7:$A$14,Setup!$C$7:$C$14,0)</f>
        <v/>
      </c>
      <c r="I8" s="11">
        <f>_xlfn.XLOOKUP(E8,Setup!$A$7:$A$14,Setup!$D$7:$D$14,0)</f>
        <v/>
      </c>
      <c r="J8" s="13" t="n">
        <v>0</v>
      </c>
      <c r="K8" s="12">
        <f>IF(M8="Done",ROUND(H8*(1-J8),0),0)</f>
        <v/>
      </c>
      <c r="L8" s="4" t="inlineStr">
        <is>
          <t>Cash</t>
        </is>
      </c>
      <c r="M8" s="4" t="inlineStr">
        <is>
          <t>Done</t>
        </is>
      </c>
      <c r="N8" s="11">
        <f>IF(AND(M8="Done",COUNTIFS($D$5:D8,D8,$B$5:B8,B8,$M$5:M8,"Done")=1),1,0)</f>
        <v/>
      </c>
    </row>
    <row r="9">
      <c r="A9" s="4" t="inlineStr">
        <is>
          <t>A-105</t>
        </is>
      </c>
      <c r="B9" s="9" t="n">
        <v>46310</v>
      </c>
      <c r="C9" s="10" t="n">
        <v>0.625</v>
      </c>
      <c r="D9" s="4" t="inlineStr">
        <is>
          <t>Rani</t>
        </is>
      </c>
      <c r="E9" s="4" t="inlineStr">
        <is>
          <t>S04</t>
        </is>
      </c>
      <c r="F9" s="11">
        <f>_xlfn.XLOOKUP(E9,Setup!$A$7:$A$14,Setup!$B$7:$B$14,"Check code")</f>
        <v/>
      </c>
      <c r="G9" s="4" t="inlineStr">
        <is>
          <t>Zoya</t>
        </is>
      </c>
      <c r="H9" s="12">
        <f>_xlfn.XLOOKUP(E9,Setup!$A$7:$A$14,Setup!$C$7:$C$14,0)</f>
        <v/>
      </c>
      <c r="I9" s="11">
        <f>_xlfn.XLOOKUP(E9,Setup!$A$7:$A$14,Setup!$D$7:$D$14,0)</f>
        <v/>
      </c>
      <c r="J9" s="13" t="n">
        <v>0.1</v>
      </c>
      <c r="K9" s="12">
        <f>IF(M9="Done",ROUND(H9*(1-J9),0),0)</f>
        <v/>
      </c>
      <c r="L9" s="4" t="inlineStr">
        <is>
          <t>Card</t>
        </is>
      </c>
      <c r="M9" s="4" t="inlineStr">
        <is>
          <t>Done</t>
        </is>
      </c>
      <c r="N9" s="11">
        <f>IF(AND(M9="Done",COUNTIFS($D$5:D9,D9,$B$5:B9,B9,$M$5:M9,"Done")=1),1,0)</f>
        <v/>
      </c>
    </row>
    <row r="10">
      <c r="A10" s="4" t="inlineStr">
        <is>
          <t>A-106</t>
        </is>
      </c>
      <c r="B10" s="9" t="n">
        <v>46310</v>
      </c>
      <c r="C10" s="10" t="n">
        <v>0.7083333333333334</v>
      </c>
      <c r="D10" s="4" t="inlineStr">
        <is>
          <t>Amir</t>
        </is>
      </c>
      <c r="E10" s="4" t="inlineStr">
        <is>
          <t>S01</t>
        </is>
      </c>
      <c r="F10" s="11">
        <f>_xlfn.XLOOKUP(E10,Setup!$A$7:$A$14,Setup!$B$7:$B$14,"Check code")</f>
        <v/>
      </c>
      <c r="G10" s="4" t="inlineStr">
        <is>
          <t>Salman</t>
        </is>
      </c>
      <c r="H10" s="12">
        <f>_xlfn.XLOOKUP(E10,Setup!$A$7:$A$14,Setup!$C$7:$C$14,0)</f>
        <v/>
      </c>
      <c r="I10" s="11">
        <f>_xlfn.XLOOKUP(E10,Setup!$A$7:$A$14,Setup!$D$7:$D$14,0)</f>
        <v/>
      </c>
      <c r="J10" s="13" t="n">
        <v>0</v>
      </c>
      <c r="K10" s="12">
        <f>IF(M10="Done",ROUND(H10*(1-J10),0),0)</f>
        <v/>
      </c>
      <c r="L10" s="4" t="inlineStr"/>
      <c r="M10" s="4" t="inlineStr">
        <is>
          <t>No-show</t>
        </is>
      </c>
      <c r="N10" s="11">
        <f>IF(AND(M10="Done",COUNTIFS($D$5:D10,D10,$B$5:B10,B10,$M$5:M10,"Done")=1),1,0)</f>
        <v/>
      </c>
    </row>
    <row r="11">
      <c r="A11" s="4" t="inlineStr">
        <is>
          <t>A-107</t>
        </is>
      </c>
      <c r="B11" s="9" t="n">
        <v>46311</v>
      </c>
      <c r="C11" s="10" t="n">
        <v>0.4166666666666667</v>
      </c>
      <c r="D11" s="4" t="inlineStr">
        <is>
          <t>Ruhi Bagale</t>
        </is>
      </c>
      <c r="E11" s="4" t="inlineStr">
        <is>
          <t>S05</t>
        </is>
      </c>
      <c r="F11" s="11">
        <f>_xlfn.XLOOKUP(E11,Setup!$A$7:$A$14,Setup!$B$7:$B$14,"Check code")</f>
        <v/>
      </c>
      <c r="G11" s="4" t="inlineStr">
        <is>
          <t>Ravina</t>
        </is>
      </c>
      <c r="H11" s="12">
        <f>_xlfn.XLOOKUP(E11,Setup!$A$7:$A$14,Setup!$C$7:$C$14,0)</f>
        <v/>
      </c>
      <c r="I11" s="11">
        <f>_xlfn.XLOOKUP(E11,Setup!$A$7:$A$14,Setup!$D$7:$D$14,0)</f>
        <v/>
      </c>
      <c r="J11" s="13" t="n">
        <v>0</v>
      </c>
      <c r="K11" s="12">
        <f>IF(M11="Done",ROUND(H11*(1-J11),0),0)</f>
        <v/>
      </c>
      <c r="L11" s="4" t="inlineStr">
        <is>
          <t>UPI</t>
        </is>
      </c>
      <c r="M11" s="4" t="inlineStr">
        <is>
          <t>Done</t>
        </is>
      </c>
      <c r="N11" s="11">
        <f>IF(AND(M11="Done",COUNTIFS($D$5:D11,D11,$B$5:B11,B11,$M$5:M11,"Done")=1),1,0)</f>
        <v/>
      </c>
    </row>
    <row r="12">
      <c r="A12" s="4" t="inlineStr">
        <is>
          <t>A-108</t>
        </is>
      </c>
      <c r="B12" s="9" t="n">
        <v>46311</v>
      </c>
      <c r="C12" s="10" t="n">
        <v>0.4583333333333333</v>
      </c>
      <c r="D12" s="4" t="inlineStr">
        <is>
          <t>Ravina</t>
        </is>
      </c>
      <c r="E12" s="4" t="inlineStr">
        <is>
          <t>S08</t>
        </is>
      </c>
      <c r="F12" s="11">
        <f>_xlfn.XLOOKUP(E12,Setup!$A$7:$A$14,Setup!$B$7:$B$14,"Check code")</f>
        <v/>
      </c>
      <c r="G12" s="4" t="inlineStr">
        <is>
          <t>Ravina</t>
        </is>
      </c>
      <c r="H12" s="12">
        <f>_xlfn.XLOOKUP(E12,Setup!$A$7:$A$14,Setup!$C$7:$C$14,0)</f>
        <v/>
      </c>
      <c r="I12" s="11">
        <f>_xlfn.XLOOKUP(E12,Setup!$A$7:$A$14,Setup!$D$7:$D$14,0)</f>
        <v/>
      </c>
      <c r="J12" s="13" t="n">
        <v>0</v>
      </c>
      <c r="K12" s="12">
        <f>IF(M12="Done",ROUND(H12*(1-J12),0),0)</f>
        <v/>
      </c>
      <c r="L12" s="4" t="inlineStr">
        <is>
          <t>Cash</t>
        </is>
      </c>
      <c r="M12" s="4" t="inlineStr">
        <is>
          <t>Done</t>
        </is>
      </c>
      <c r="N12" s="11">
        <f>IF(AND(M12="Done",COUNTIFS($D$5:D12,D12,$B$5:B12,B12,$M$5:M12,"Done")=1),1,0)</f>
        <v/>
      </c>
    </row>
    <row r="13">
      <c r="A13" s="4" t="inlineStr">
        <is>
          <t>A-109</t>
        </is>
      </c>
      <c r="B13" s="9" t="n">
        <v>46311</v>
      </c>
      <c r="C13" s="10" t="n">
        <v>0.4791666666666667</v>
      </c>
      <c r="D13" s="4" t="inlineStr">
        <is>
          <t>Raja</t>
        </is>
      </c>
      <c r="E13" s="4" t="inlineStr">
        <is>
          <t>S01</t>
        </is>
      </c>
      <c r="F13" s="11">
        <f>_xlfn.XLOOKUP(E13,Setup!$A$7:$A$14,Setup!$B$7:$B$14,"Check code")</f>
        <v/>
      </c>
      <c r="G13" s="4" t="inlineStr">
        <is>
          <t>Salman</t>
        </is>
      </c>
      <c r="H13" s="12">
        <f>_xlfn.XLOOKUP(E13,Setup!$A$7:$A$14,Setup!$C$7:$C$14,0)</f>
        <v/>
      </c>
      <c r="I13" s="11">
        <f>_xlfn.XLOOKUP(E13,Setup!$A$7:$A$14,Setup!$D$7:$D$14,0)</f>
        <v/>
      </c>
      <c r="J13" s="13" t="n">
        <v>0</v>
      </c>
      <c r="K13" s="12">
        <f>IF(M13="Done",ROUND(H13*(1-J13),0),0)</f>
        <v/>
      </c>
      <c r="L13" s="4" t="inlineStr">
        <is>
          <t>Cash</t>
        </is>
      </c>
      <c r="M13" s="4" t="inlineStr">
        <is>
          <t>Done</t>
        </is>
      </c>
      <c r="N13" s="11">
        <f>IF(AND(M13="Done",COUNTIFS($D$5:D13,D13,$B$5:B13,B13,$M$5:M13,"Done")=1),1,0)</f>
        <v/>
      </c>
    </row>
    <row r="14">
      <c r="A14" s="4" t="inlineStr">
        <is>
          <t>A-110</t>
        </is>
      </c>
      <c r="B14" s="9" t="n">
        <v>46311</v>
      </c>
      <c r="C14" s="10" t="n">
        <v>0.5</v>
      </c>
      <c r="D14" s="4" t="inlineStr">
        <is>
          <t>Ravindra Bagale</t>
        </is>
      </c>
      <c r="E14" s="4" t="inlineStr">
        <is>
          <t>S03</t>
        </is>
      </c>
      <c r="F14" s="11">
        <f>_xlfn.XLOOKUP(E14,Setup!$A$7:$A$14,Setup!$B$7:$B$14,"Check code")</f>
        <v/>
      </c>
      <c r="G14" s="4" t="inlineStr">
        <is>
          <t>Salman</t>
        </is>
      </c>
      <c r="H14" s="12">
        <f>_xlfn.XLOOKUP(E14,Setup!$A$7:$A$14,Setup!$C$7:$C$14,0)</f>
        <v/>
      </c>
      <c r="I14" s="11">
        <f>_xlfn.XLOOKUP(E14,Setup!$A$7:$A$14,Setup!$D$7:$D$14,0)</f>
        <v/>
      </c>
      <c r="J14" s="13" t="n">
        <v>0</v>
      </c>
      <c r="K14" s="12">
        <f>IF(M14="Done",ROUND(H14*(1-J14),0),0)</f>
        <v/>
      </c>
      <c r="L14" s="4" t="inlineStr">
        <is>
          <t>UPI</t>
        </is>
      </c>
      <c r="M14" s="4" t="inlineStr">
        <is>
          <t>Done</t>
        </is>
      </c>
      <c r="N14" s="11">
        <f>IF(AND(M14="Done",COUNTIFS($D$5:D14,D14,$B$5:B14,B14,$M$5:M14,"Done")=1),1,0)</f>
        <v/>
      </c>
    </row>
    <row r="15">
      <c r="A15" s="4" t="inlineStr">
        <is>
          <t>A-111</t>
        </is>
      </c>
      <c r="B15" s="9" t="n">
        <v>46311</v>
      </c>
      <c r="C15" s="10" t="n">
        <v>0.5833333333333334</v>
      </c>
      <c r="D15" s="4" t="inlineStr">
        <is>
          <t>Zoya</t>
        </is>
      </c>
      <c r="E15" s="4" t="inlineStr">
        <is>
          <t>S07</t>
        </is>
      </c>
      <c r="F15" s="11">
        <f>_xlfn.XLOOKUP(E15,Setup!$A$7:$A$14,Setup!$B$7:$B$14,"Check code")</f>
        <v/>
      </c>
      <c r="G15" s="4" t="inlineStr">
        <is>
          <t>Zoya</t>
        </is>
      </c>
      <c r="H15" s="12">
        <f>_xlfn.XLOOKUP(E15,Setup!$A$7:$A$14,Setup!$C$7:$C$14,0)</f>
        <v/>
      </c>
      <c r="I15" s="11">
        <f>_xlfn.XLOOKUP(E15,Setup!$A$7:$A$14,Setup!$D$7:$D$14,0)</f>
        <v/>
      </c>
      <c r="J15" s="13" t="n">
        <v>0</v>
      </c>
      <c r="K15" s="12">
        <f>IF(M15="Done",ROUND(H15*(1-J15),0),0)</f>
        <v/>
      </c>
      <c r="L15" s="4" t="inlineStr">
        <is>
          <t>UPI</t>
        </is>
      </c>
      <c r="M15" s="4" t="inlineStr">
        <is>
          <t>Done</t>
        </is>
      </c>
      <c r="N15" s="11">
        <f>IF(AND(M15="Done",COUNTIFS($D$5:D15,D15,$B$5:B15,B15,$M$5:M15,"Done")=1),1,0)</f>
        <v/>
      </c>
    </row>
    <row r="16">
      <c r="A16" s="4" t="inlineStr">
        <is>
          <t>A-112</t>
        </is>
      </c>
      <c r="B16" s="9" t="n">
        <v>46311</v>
      </c>
      <c r="C16" s="10" t="n">
        <v>0.6666666666666666</v>
      </c>
      <c r="D16" s="4" t="inlineStr">
        <is>
          <t>Salman</t>
        </is>
      </c>
      <c r="E16" s="4" t="inlineStr">
        <is>
          <t>S01</t>
        </is>
      </c>
      <c r="F16" s="11">
        <f>_xlfn.XLOOKUP(E16,Setup!$A$7:$A$14,Setup!$B$7:$B$14,"Check code")</f>
        <v/>
      </c>
      <c r="G16" s="4" t="inlineStr">
        <is>
          <t>Salman</t>
        </is>
      </c>
      <c r="H16" s="12">
        <f>_xlfn.XLOOKUP(E16,Setup!$A$7:$A$14,Setup!$C$7:$C$14,0)</f>
        <v/>
      </c>
      <c r="I16" s="11">
        <f>_xlfn.XLOOKUP(E16,Setup!$A$7:$A$14,Setup!$D$7:$D$14,0)</f>
        <v/>
      </c>
      <c r="J16" s="13" t="n">
        <v>0</v>
      </c>
      <c r="K16" s="12">
        <f>IF(M16="Done",ROUND(H16*(1-J16),0),0)</f>
        <v/>
      </c>
      <c r="L16" s="4" t="inlineStr">
        <is>
          <t>Cash</t>
        </is>
      </c>
      <c r="M16" s="4" t="inlineStr">
        <is>
          <t>Done</t>
        </is>
      </c>
      <c r="N16" s="11">
        <f>IF(AND(M16="Done",COUNTIFS($D$5:D16,D16,$B$5:B16,B16,$M$5:M16,"Done")=1),1,0)</f>
        <v/>
      </c>
    </row>
    <row r="17">
      <c r="A17" s="4" t="inlineStr">
        <is>
          <t>A-113</t>
        </is>
      </c>
      <c r="B17" s="9" t="n">
        <v>46311</v>
      </c>
      <c r="C17" s="10" t="n">
        <v>0.7291666666666666</v>
      </c>
      <c r="D17" s="4" t="inlineStr">
        <is>
          <t>Shraddha Bagale</t>
        </is>
      </c>
      <c r="E17" s="4" t="inlineStr">
        <is>
          <t>S07</t>
        </is>
      </c>
      <c r="F17" s="11">
        <f>_xlfn.XLOOKUP(E17,Setup!$A$7:$A$14,Setup!$B$7:$B$14,"Check code")</f>
        <v/>
      </c>
      <c r="G17" s="4" t="inlineStr">
        <is>
          <t>Ravina</t>
        </is>
      </c>
      <c r="H17" s="12">
        <f>_xlfn.XLOOKUP(E17,Setup!$A$7:$A$14,Setup!$C$7:$C$14,0)</f>
        <v/>
      </c>
      <c r="I17" s="11">
        <f>_xlfn.XLOOKUP(E17,Setup!$A$7:$A$14,Setup!$D$7:$D$14,0)</f>
        <v/>
      </c>
      <c r="J17" s="13" t="n">
        <v>0</v>
      </c>
      <c r="K17" s="12">
        <f>IF(M17="Done",ROUND(H17*(1-J17),0),0)</f>
        <v/>
      </c>
      <c r="L17" s="4" t="inlineStr"/>
      <c r="M17" s="4" t="inlineStr">
        <is>
          <t>No-show</t>
        </is>
      </c>
      <c r="N17" s="11">
        <f>IF(AND(M17="Done",COUNTIFS($D$5:D17,D17,$B$5:B17,B17,$M$5:M17,"Done")=1),1,0)</f>
        <v/>
      </c>
    </row>
    <row r="18">
      <c r="A18" s="4" t="inlineStr">
        <is>
          <t>A-114</t>
        </is>
      </c>
      <c r="B18" s="9" t="n">
        <v>46312</v>
      </c>
      <c r="C18" s="10" t="n">
        <v>0.4166666666666667</v>
      </c>
      <c r="D18" s="4" t="inlineStr">
        <is>
          <t>Shahrukh</t>
        </is>
      </c>
      <c r="E18" s="4" t="inlineStr">
        <is>
          <t>S01</t>
        </is>
      </c>
      <c r="F18" s="11">
        <f>_xlfn.XLOOKUP(E18,Setup!$A$7:$A$14,Setup!$B$7:$B$14,"Check code")</f>
        <v/>
      </c>
      <c r="G18" s="4" t="inlineStr">
        <is>
          <t>Salman</t>
        </is>
      </c>
      <c r="H18" s="12">
        <f>_xlfn.XLOOKUP(E18,Setup!$A$7:$A$14,Setup!$C$7:$C$14,0)</f>
        <v/>
      </c>
      <c r="I18" s="11">
        <f>_xlfn.XLOOKUP(E18,Setup!$A$7:$A$14,Setup!$D$7:$D$14,0)</f>
        <v/>
      </c>
      <c r="J18" s="13" t="n">
        <v>0</v>
      </c>
      <c r="K18" s="12">
        <f>IF(M18="Done",ROUND(H18*(1-J18),0),0)</f>
        <v/>
      </c>
      <c r="L18" s="4" t="inlineStr">
        <is>
          <t>UPI</t>
        </is>
      </c>
      <c r="M18" s="4" t="inlineStr">
        <is>
          <t>Done</t>
        </is>
      </c>
      <c r="N18" s="11">
        <f>IF(AND(M18="Done",COUNTIFS($D$5:D18,D18,$B$5:B18,B18,$M$5:M18,"Done")=1),1,0)</f>
        <v/>
      </c>
    </row>
    <row r="19">
      <c r="A19" s="4" t="inlineStr">
        <is>
          <t>A-115</t>
        </is>
      </c>
      <c r="B19" s="9" t="n">
        <v>46312</v>
      </c>
      <c r="C19" s="10" t="n">
        <v>0.4375</v>
      </c>
      <c r="D19" s="4" t="inlineStr">
        <is>
          <t>Rani</t>
        </is>
      </c>
      <c r="E19" s="4" t="inlineStr">
        <is>
          <t>S05</t>
        </is>
      </c>
      <c r="F19" s="11">
        <f>_xlfn.XLOOKUP(E19,Setup!$A$7:$A$14,Setup!$B$7:$B$14,"Check code")</f>
        <v/>
      </c>
      <c r="G19" s="4" t="inlineStr">
        <is>
          <t>Ravina</t>
        </is>
      </c>
      <c r="H19" s="12">
        <f>_xlfn.XLOOKUP(E19,Setup!$A$7:$A$14,Setup!$C$7:$C$14,0)</f>
        <v/>
      </c>
      <c r="I19" s="11">
        <f>_xlfn.XLOOKUP(E19,Setup!$A$7:$A$14,Setup!$D$7:$D$14,0)</f>
        <v/>
      </c>
      <c r="J19" s="13" t="n">
        <v>0</v>
      </c>
      <c r="K19" s="12">
        <f>IF(M19="Done",ROUND(H19*(1-J19),0),0)</f>
        <v/>
      </c>
      <c r="L19" s="4" t="inlineStr">
        <is>
          <t>Card</t>
        </is>
      </c>
      <c r="M19" s="4" t="inlineStr">
        <is>
          <t>Done</t>
        </is>
      </c>
      <c r="N19" s="11">
        <f>IF(AND(M19="Done",COUNTIFS($D$5:D19,D19,$B$5:B19,B19,$M$5:M19,"Done")=1),1,0)</f>
        <v/>
      </c>
    </row>
    <row r="20">
      <c r="A20" s="4" t="inlineStr">
        <is>
          <t>A-116</t>
        </is>
      </c>
      <c r="B20" s="9" t="n">
        <v>46312</v>
      </c>
      <c r="C20" s="10" t="n">
        <v>0.4791666666666667</v>
      </c>
      <c r="D20" s="4" t="inlineStr">
        <is>
          <t>Ruhi Bagale</t>
        </is>
      </c>
      <c r="E20" s="4" t="inlineStr">
        <is>
          <t>S02</t>
        </is>
      </c>
      <c r="F20" s="11">
        <f>_xlfn.XLOOKUP(E20,Setup!$A$7:$A$14,Setup!$B$7:$B$14,"Check code")</f>
        <v/>
      </c>
      <c r="G20" s="4" t="inlineStr">
        <is>
          <t>Zoya</t>
        </is>
      </c>
      <c r="H20" s="12">
        <f>_xlfn.XLOOKUP(E20,Setup!$A$7:$A$14,Setup!$C$7:$C$14,0)</f>
        <v/>
      </c>
      <c r="I20" s="11">
        <f>_xlfn.XLOOKUP(E20,Setup!$A$7:$A$14,Setup!$D$7:$D$14,0)</f>
        <v/>
      </c>
      <c r="J20" s="13" t="n">
        <v>0</v>
      </c>
      <c r="K20" s="12">
        <f>IF(M20="Done",ROUND(H20*(1-J20),0),0)</f>
        <v/>
      </c>
      <c r="L20" s="4" t="inlineStr">
        <is>
          <t>UPI</t>
        </is>
      </c>
      <c r="M20" s="4" t="inlineStr">
        <is>
          <t>Done</t>
        </is>
      </c>
      <c r="N20" s="11">
        <f>IF(AND(M20="Done",COUNTIFS($D$5:D20,D20,$B$5:B20,B20,$M$5:M20,"Done")=1),1,0)</f>
        <v/>
      </c>
    </row>
    <row r="21">
      <c r="A21" s="4" t="inlineStr">
        <is>
          <t>A-117</t>
        </is>
      </c>
      <c r="B21" s="9" t="n">
        <v>46312</v>
      </c>
      <c r="C21" s="10" t="n">
        <v>0.5208333333333334</v>
      </c>
      <c r="D21" s="4" t="inlineStr">
        <is>
          <t>Ravina</t>
        </is>
      </c>
      <c r="E21" s="4" t="inlineStr">
        <is>
          <t>S06</t>
        </is>
      </c>
      <c r="F21" s="11">
        <f>_xlfn.XLOOKUP(E21,Setup!$A$7:$A$14,Setup!$B$7:$B$14,"Check code")</f>
        <v/>
      </c>
      <c r="G21" s="4" t="inlineStr">
        <is>
          <t>Ravina</t>
        </is>
      </c>
      <c r="H21" s="12">
        <f>_xlfn.XLOOKUP(E21,Setup!$A$7:$A$14,Setup!$C$7:$C$14,0)</f>
        <v/>
      </c>
      <c r="I21" s="11">
        <f>_xlfn.XLOOKUP(E21,Setup!$A$7:$A$14,Setup!$D$7:$D$14,0)</f>
        <v/>
      </c>
      <c r="J21" s="13" t="n">
        <v>0.1</v>
      </c>
      <c r="K21" s="12">
        <f>IF(M21="Done",ROUND(H21*(1-J21),0),0)</f>
        <v/>
      </c>
      <c r="L21" s="4" t="inlineStr">
        <is>
          <t>UPI</t>
        </is>
      </c>
      <c r="M21" s="4" t="inlineStr">
        <is>
          <t>Done</t>
        </is>
      </c>
      <c r="N21" s="11">
        <f>IF(AND(M21="Done",COUNTIFS($D$5:D21,D21,$B$5:B21,B21,$M$5:M21,"Done")=1),1,0)</f>
        <v/>
      </c>
    </row>
    <row r="22">
      <c r="A22" s="4" t="inlineStr">
        <is>
          <t>A-118</t>
        </is>
      </c>
      <c r="B22" s="9" t="n">
        <v>46312</v>
      </c>
      <c r="C22" s="10" t="n">
        <v>0.625</v>
      </c>
      <c r="D22" s="4" t="inlineStr">
        <is>
          <t>Amir</t>
        </is>
      </c>
      <c r="E22" s="4" t="inlineStr">
        <is>
          <t>S03</t>
        </is>
      </c>
      <c r="F22" s="11">
        <f>_xlfn.XLOOKUP(E22,Setup!$A$7:$A$14,Setup!$B$7:$B$14,"Check code")</f>
        <v/>
      </c>
      <c r="G22" s="4" t="inlineStr">
        <is>
          <t>Salman</t>
        </is>
      </c>
      <c r="H22" s="12">
        <f>_xlfn.XLOOKUP(E22,Setup!$A$7:$A$14,Setup!$C$7:$C$14,0)</f>
        <v/>
      </c>
      <c r="I22" s="11">
        <f>_xlfn.XLOOKUP(E22,Setup!$A$7:$A$14,Setup!$D$7:$D$14,0)</f>
        <v/>
      </c>
      <c r="J22" s="13" t="n">
        <v>0</v>
      </c>
      <c r="K22" s="12">
        <f>IF(M22="Done",ROUND(H22*(1-J22),0),0)</f>
        <v/>
      </c>
      <c r="L22" s="4" t="inlineStr">
        <is>
          <t>Cash</t>
        </is>
      </c>
      <c r="M22" s="4" t="inlineStr">
        <is>
          <t>Done</t>
        </is>
      </c>
      <c r="N22" s="11">
        <f>IF(AND(M22="Done",COUNTIFS($D$5:D22,D22,$B$5:B22,B22,$M$5:M22,"Done")=1),1,0)</f>
        <v/>
      </c>
    </row>
    <row r="23">
      <c r="A23" s="4" t="inlineStr">
        <is>
          <t>A-119</t>
        </is>
      </c>
      <c r="B23" s="9" t="n">
        <v>46312</v>
      </c>
      <c r="C23" s="10" t="n">
        <v>0.6666666666666666</v>
      </c>
      <c r="D23" s="4" t="inlineStr">
        <is>
          <t>Zoya</t>
        </is>
      </c>
      <c r="E23" s="4" t="inlineStr">
        <is>
          <t>S08</t>
        </is>
      </c>
      <c r="F23" s="11">
        <f>_xlfn.XLOOKUP(E23,Setup!$A$7:$A$14,Setup!$B$7:$B$14,"Check code")</f>
        <v/>
      </c>
      <c r="G23" s="4" t="inlineStr">
        <is>
          <t>Zoya</t>
        </is>
      </c>
      <c r="H23" s="12">
        <f>_xlfn.XLOOKUP(E23,Setup!$A$7:$A$14,Setup!$C$7:$C$14,0)</f>
        <v/>
      </c>
      <c r="I23" s="11">
        <f>_xlfn.XLOOKUP(E23,Setup!$A$7:$A$14,Setup!$D$7:$D$14,0)</f>
        <v/>
      </c>
      <c r="J23" s="13" t="n">
        <v>0</v>
      </c>
      <c r="K23" s="12">
        <f>IF(M23="Done",ROUND(H23*(1-J23),0),0)</f>
        <v/>
      </c>
      <c r="L23" s="4" t="inlineStr">
        <is>
          <t>Cash</t>
        </is>
      </c>
      <c r="M23" s="4" t="inlineStr">
        <is>
          <t>Done</t>
        </is>
      </c>
      <c r="N23" s="11">
        <f>IF(AND(M23="Done",COUNTIFS($D$5:D23,D23,$B$5:B23,B23,$M$5:M23,"Done")=1),1,0)</f>
        <v/>
      </c>
    </row>
    <row r="24">
      <c r="A24" s="4" t="inlineStr">
        <is>
          <t>A-120</t>
        </is>
      </c>
      <c r="B24" s="9" t="n">
        <v>46312</v>
      </c>
      <c r="C24" s="10" t="n">
        <v>0.7083333333333334</v>
      </c>
      <c r="D24" s="4" t="inlineStr">
        <is>
          <t>Raja</t>
        </is>
      </c>
      <c r="E24" s="4" t="inlineStr">
        <is>
          <t>S04</t>
        </is>
      </c>
      <c r="F24" s="11">
        <f>_xlfn.XLOOKUP(E24,Setup!$A$7:$A$14,Setup!$B$7:$B$14,"Check code")</f>
        <v/>
      </c>
      <c r="G24" s="4" t="inlineStr">
        <is>
          <t>Zoya</t>
        </is>
      </c>
      <c r="H24" s="12">
        <f>_xlfn.XLOOKUP(E24,Setup!$A$7:$A$14,Setup!$C$7:$C$14,0)</f>
        <v/>
      </c>
      <c r="I24" s="11">
        <f>_xlfn.XLOOKUP(E24,Setup!$A$7:$A$14,Setup!$D$7:$D$14,0)</f>
        <v/>
      </c>
      <c r="J24" s="13" t="n">
        <v>0</v>
      </c>
      <c r="K24" s="12">
        <f>IF(M24="Done",ROUND(H24*(1-J24),0),0)</f>
        <v/>
      </c>
      <c r="L24" s="4" t="inlineStr">
        <is>
          <t>UPI</t>
        </is>
      </c>
      <c r="M24" s="4" t="inlineStr">
        <is>
          <t>Done</t>
        </is>
      </c>
      <c r="N24" s="11">
        <f>IF(AND(M24="Done",COUNTIFS($D$5:D24,D24,$B$5:B24,B24,$M$5:M24,"Done")=1),1,0)</f>
        <v/>
      </c>
    </row>
    <row r="25">
      <c r="A25" s="4" t="inlineStr">
        <is>
          <t>A-121</t>
        </is>
      </c>
      <c r="B25" s="9" t="n">
        <v>46313</v>
      </c>
      <c r="C25" s="10" t="n">
        <v>0.4583333333333333</v>
      </c>
      <c r="D25" s="4" t="inlineStr">
        <is>
          <t>Salman</t>
        </is>
      </c>
      <c r="E25" s="4" t="inlineStr">
        <is>
          <t>S05</t>
        </is>
      </c>
      <c r="F25" s="11">
        <f>_xlfn.XLOOKUP(E25,Setup!$A$7:$A$14,Setup!$B$7:$B$14,"Check code")</f>
        <v/>
      </c>
      <c r="G25" s="4" t="inlineStr">
        <is>
          <t>Ravina</t>
        </is>
      </c>
      <c r="H25" s="12">
        <f>_xlfn.XLOOKUP(E25,Setup!$A$7:$A$14,Setup!$C$7:$C$14,0)</f>
        <v/>
      </c>
      <c r="I25" s="11">
        <f>_xlfn.XLOOKUP(E25,Setup!$A$7:$A$14,Setup!$D$7:$D$14,0)</f>
        <v/>
      </c>
      <c r="J25" s="13" t="n">
        <v>0</v>
      </c>
      <c r="K25" s="12">
        <f>IF(M25="Done",ROUND(H25*(1-J25),0),0)</f>
        <v/>
      </c>
      <c r="L25" s="4" t="inlineStr"/>
      <c r="M25" s="4" t="inlineStr">
        <is>
          <t>Booked</t>
        </is>
      </c>
      <c r="N25" s="11">
        <f>IF(AND(M25="Done",COUNTIFS($D$5:D25,D25,$B$5:B25,B25,$M$5:M25,"Done")=1),1,0)</f>
        <v/>
      </c>
    </row>
    <row r="26">
      <c r="A26" s="4" t="inlineStr">
        <is>
          <t>A-122</t>
        </is>
      </c>
      <c r="B26" s="9" t="n">
        <v>46313</v>
      </c>
      <c r="C26" s="10" t="n">
        <v>0.5</v>
      </c>
      <c r="D26" s="4" t="inlineStr">
        <is>
          <t>Ravindra Bagale</t>
        </is>
      </c>
      <c r="E26" s="4" t="inlineStr">
        <is>
          <t>S01</t>
        </is>
      </c>
      <c r="F26" s="11">
        <f>_xlfn.XLOOKUP(E26,Setup!$A$7:$A$14,Setup!$B$7:$B$14,"Check code")</f>
        <v/>
      </c>
      <c r="G26" s="4" t="inlineStr">
        <is>
          <t>Salman</t>
        </is>
      </c>
      <c r="H26" s="12">
        <f>_xlfn.XLOOKUP(E26,Setup!$A$7:$A$14,Setup!$C$7:$C$14,0)</f>
        <v/>
      </c>
      <c r="I26" s="11">
        <f>_xlfn.XLOOKUP(E26,Setup!$A$7:$A$14,Setup!$D$7:$D$14,0)</f>
        <v/>
      </c>
      <c r="J26" s="13" t="n">
        <v>0</v>
      </c>
      <c r="K26" s="12">
        <f>IF(M26="Done",ROUND(H26*(1-J26),0),0)</f>
        <v/>
      </c>
      <c r="L26" s="4" t="inlineStr"/>
      <c r="M26" s="4" t="inlineStr">
        <is>
          <t>Booked</t>
        </is>
      </c>
      <c r="N26" s="11">
        <f>IF(AND(M26="Done",COUNTIFS($D$5:D26,D26,$B$5:B26,B26,$M$5:M26,"Done")=1),1,0)</f>
        <v/>
      </c>
    </row>
  </sheetData>
  <conditionalFormatting sqref="M5:M300">
    <cfRule type="cellIs" priority="1" operator="equal" dxfId="0">
      <formula>"No-show"</formula>
    </cfRule>
    <cfRule type="cellIs" priority="2" operator="equal" dxfId="1">
      <formula>"Booked"</formula>
    </cfRule>
  </conditionalFormatting>
  <dataValidations count="4">
    <dataValidation sqref="E5:E300" showDropDown="0" showInputMessage="0" showErrorMessage="1" allowBlank="1" errorTitle="Not in the list" error="Pick a value from the list" type="list">
      <formula1>=Setup!$A$7:$A$14</formula1>
    </dataValidation>
    <dataValidation sqref="G5:G300" showDropDown="0" showInputMessage="0" showErrorMessage="1" allowBlank="1" errorTitle="Not in the list" error="Pick a value from the list" type="list">
      <formula1>=Setup!$F$7:$F$9</formula1>
    </dataValidation>
    <dataValidation sqref="M5:M300" showDropDown="0" showInputMessage="0" showErrorMessage="1" allowBlank="1" errorTitle="Not in the list" error="Pick a value from the list" type="list">
      <formula1>=Setup!$G$7:$G$10</formula1>
    </dataValidation>
    <dataValidation sqref="L5:L300" showDropDown="0" showInputMessage="0" showErrorMessage="1" allowBlank="1" errorTitle="Not in the list" error="Pick a value from the list" type="list">
      <formula1>=Setup!$H$7:$H$9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2" customWidth="1" min="3" max="3"/>
    <col width="11" customWidth="1" min="4" max="4"/>
    <col width="11" customWidth="1" min="5" max="5"/>
    <col width="9" customWidth="1" min="6" max="6"/>
    <col width="12" customWidth="1" min="7" max="7"/>
  </cols>
  <sheetData>
    <row r="1">
      <c r="A1" s="1" t="inlineStr">
        <is>
          <t>Client history</t>
        </is>
      </c>
    </row>
    <row r="2">
      <c r="A2" s="2" t="inlineStr">
        <is>
          <t>Visit days, spend and last visit for each client; a repeat client has 2 or more visit days.</t>
        </is>
      </c>
    </row>
    <row r="4">
      <c r="A4" s="6" t="inlineStr">
        <is>
          <t>Client</t>
        </is>
      </c>
      <c r="B4" s="6" t="inlineStr">
        <is>
          <t>Visit days</t>
        </is>
      </c>
      <c r="C4" s="6" t="inlineStr">
        <is>
          <t>Services done</t>
        </is>
      </c>
      <c r="D4" s="6" t="inlineStr">
        <is>
          <t>Spend (₹)</t>
        </is>
      </c>
      <c r="E4" s="6" t="inlineStr">
        <is>
          <t>Last visit</t>
        </is>
      </c>
      <c r="F4" s="6" t="inlineStr">
        <is>
          <t>No-shows</t>
        </is>
      </c>
      <c r="G4" s="6" t="inlineStr">
        <is>
          <t>Repeat client?</t>
        </is>
      </c>
    </row>
    <row r="5">
      <c r="A5" s="4" t="inlineStr">
        <is>
          <t>Ravindra Bagale</t>
        </is>
      </c>
      <c r="B5" s="11">
        <f>SUMIFS(Appointments!$N$5:$N$300,Appointments!$D$5:$D$300,A5)</f>
        <v/>
      </c>
      <c r="C5" s="11">
        <f>COUNTIFS(Appointments!$D$5:$D$300,A5,Appointments!$M$5:$M$300,"Done")</f>
        <v/>
      </c>
      <c r="D5" s="12">
        <f>SUMIFS(Appointments!$K$5:$K$300,Appointments!$D$5:$D$300,A5)</f>
        <v/>
      </c>
      <c r="E5" s="14">
        <f>_xlfn.MAXIFS(Appointments!$B$5:$B$300,Appointments!$D$5:$D$300,A5,Appointments!$M$5:$M$300,"Done")</f>
        <v/>
      </c>
      <c r="F5" s="11">
        <f>COUNTIFS(Appointments!$D$5:$D$300,A5,Appointments!$M$5:$M$300,"No-show")</f>
        <v/>
      </c>
      <c r="G5" s="11">
        <f>IF(B5&gt;=2,"Yes","No")</f>
        <v/>
      </c>
    </row>
    <row r="6">
      <c r="A6" s="4" t="inlineStr">
        <is>
          <t>Shraddha Bagale</t>
        </is>
      </c>
      <c r="B6" s="11">
        <f>SUMIFS(Appointments!$N$5:$N$300,Appointments!$D$5:$D$300,A6)</f>
        <v/>
      </c>
      <c r="C6" s="11">
        <f>COUNTIFS(Appointments!$D$5:$D$300,A6,Appointments!$M$5:$M$300,"Done")</f>
        <v/>
      </c>
      <c r="D6" s="12">
        <f>SUMIFS(Appointments!$K$5:$K$300,Appointments!$D$5:$D$300,A6)</f>
        <v/>
      </c>
      <c r="E6" s="14">
        <f>_xlfn.MAXIFS(Appointments!$B$5:$B$300,Appointments!$D$5:$D$300,A6,Appointments!$M$5:$M$300,"Done")</f>
        <v/>
      </c>
      <c r="F6" s="11">
        <f>COUNTIFS(Appointments!$D$5:$D$300,A6,Appointments!$M$5:$M$300,"No-show")</f>
        <v/>
      </c>
      <c r="G6" s="11">
        <f>IF(B6&gt;=2,"Yes","No")</f>
        <v/>
      </c>
    </row>
    <row r="7">
      <c r="A7" s="4" t="inlineStr">
        <is>
          <t>Ruhi Bagale</t>
        </is>
      </c>
      <c r="B7" s="11">
        <f>SUMIFS(Appointments!$N$5:$N$300,Appointments!$D$5:$D$300,A7)</f>
        <v/>
      </c>
      <c r="C7" s="11">
        <f>COUNTIFS(Appointments!$D$5:$D$300,A7,Appointments!$M$5:$M$300,"Done")</f>
        <v/>
      </c>
      <c r="D7" s="12">
        <f>SUMIFS(Appointments!$K$5:$K$300,Appointments!$D$5:$D$300,A7)</f>
        <v/>
      </c>
      <c r="E7" s="14">
        <f>_xlfn.MAXIFS(Appointments!$B$5:$B$300,Appointments!$D$5:$D$300,A7,Appointments!$M$5:$M$300,"Done")</f>
        <v/>
      </c>
      <c r="F7" s="11">
        <f>COUNTIFS(Appointments!$D$5:$D$300,A7,Appointments!$M$5:$M$300,"No-show")</f>
        <v/>
      </c>
      <c r="G7" s="11">
        <f>IF(B7&gt;=2,"Yes","No")</f>
        <v/>
      </c>
    </row>
    <row r="8">
      <c r="A8" s="4" t="inlineStr">
        <is>
          <t>Shahrukh</t>
        </is>
      </c>
      <c r="B8" s="11">
        <f>SUMIFS(Appointments!$N$5:$N$300,Appointments!$D$5:$D$300,A8)</f>
        <v/>
      </c>
      <c r="C8" s="11">
        <f>COUNTIFS(Appointments!$D$5:$D$300,A8,Appointments!$M$5:$M$300,"Done")</f>
        <v/>
      </c>
      <c r="D8" s="12">
        <f>SUMIFS(Appointments!$K$5:$K$300,Appointments!$D$5:$D$300,A8)</f>
        <v/>
      </c>
      <c r="E8" s="14">
        <f>_xlfn.MAXIFS(Appointments!$B$5:$B$300,Appointments!$D$5:$D$300,A8,Appointments!$M$5:$M$300,"Done")</f>
        <v/>
      </c>
      <c r="F8" s="11">
        <f>COUNTIFS(Appointments!$D$5:$D$300,A8,Appointments!$M$5:$M$300,"No-show")</f>
        <v/>
      </c>
      <c r="G8" s="11">
        <f>IF(B8&gt;=2,"Yes","No")</f>
        <v/>
      </c>
    </row>
    <row r="9">
      <c r="A9" s="4" t="inlineStr">
        <is>
          <t>Amir</t>
        </is>
      </c>
      <c r="B9" s="11">
        <f>SUMIFS(Appointments!$N$5:$N$300,Appointments!$D$5:$D$300,A9)</f>
        <v/>
      </c>
      <c r="C9" s="11">
        <f>COUNTIFS(Appointments!$D$5:$D$300,A9,Appointments!$M$5:$M$300,"Done")</f>
        <v/>
      </c>
      <c r="D9" s="12">
        <f>SUMIFS(Appointments!$K$5:$K$300,Appointments!$D$5:$D$300,A9)</f>
        <v/>
      </c>
      <c r="E9" s="14">
        <f>_xlfn.MAXIFS(Appointments!$B$5:$B$300,Appointments!$D$5:$D$300,A9,Appointments!$M$5:$M$300,"Done")</f>
        <v/>
      </c>
      <c r="F9" s="11">
        <f>COUNTIFS(Appointments!$D$5:$D$300,A9,Appointments!$M$5:$M$300,"No-show")</f>
        <v/>
      </c>
      <c r="G9" s="11">
        <f>IF(B9&gt;=2,"Yes","No")</f>
        <v/>
      </c>
    </row>
    <row r="10">
      <c r="A10" s="4" t="inlineStr">
        <is>
          <t>Raja</t>
        </is>
      </c>
      <c r="B10" s="11">
        <f>SUMIFS(Appointments!$N$5:$N$300,Appointments!$D$5:$D$300,A10)</f>
        <v/>
      </c>
      <c r="C10" s="11">
        <f>COUNTIFS(Appointments!$D$5:$D$300,A10,Appointments!$M$5:$M$300,"Done")</f>
        <v/>
      </c>
      <c r="D10" s="12">
        <f>SUMIFS(Appointments!$K$5:$K$300,Appointments!$D$5:$D$300,A10)</f>
        <v/>
      </c>
      <c r="E10" s="14">
        <f>_xlfn.MAXIFS(Appointments!$B$5:$B$300,Appointments!$D$5:$D$300,A10,Appointments!$M$5:$M$300,"Done")</f>
        <v/>
      </c>
      <c r="F10" s="11">
        <f>COUNTIFS(Appointments!$D$5:$D$300,A10,Appointments!$M$5:$M$300,"No-show")</f>
        <v/>
      </c>
      <c r="G10" s="11">
        <f>IF(B10&gt;=2,"Yes","No")</f>
        <v/>
      </c>
    </row>
    <row r="11">
      <c r="A11" s="4" t="inlineStr">
        <is>
          <t>Rani</t>
        </is>
      </c>
      <c r="B11" s="11">
        <f>SUMIFS(Appointments!$N$5:$N$300,Appointments!$D$5:$D$300,A11)</f>
        <v/>
      </c>
      <c r="C11" s="11">
        <f>COUNTIFS(Appointments!$D$5:$D$300,A11,Appointments!$M$5:$M$300,"Done")</f>
        <v/>
      </c>
      <c r="D11" s="12">
        <f>SUMIFS(Appointments!$K$5:$K$300,Appointments!$D$5:$D$300,A11)</f>
        <v/>
      </c>
      <c r="E11" s="14">
        <f>_xlfn.MAXIFS(Appointments!$B$5:$B$300,Appointments!$D$5:$D$300,A11,Appointments!$M$5:$M$300,"Done")</f>
        <v/>
      </c>
      <c r="F11" s="11">
        <f>COUNTIFS(Appointments!$D$5:$D$300,A11,Appointments!$M$5:$M$300,"No-show")</f>
        <v/>
      </c>
      <c r="G11" s="11">
        <f>IF(B11&gt;=2,"Yes","No")</f>
        <v/>
      </c>
    </row>
    <row r="12">
      <c r="A12" s="4" t="inlineStr">
        <is>
          <t>Ravina</t>
        </is>
      </c>
      <c r="B12" s="11">
        <f>SUMIFS(Appointments!$N$5:$N$300,Appointments!$D$5:$D$300,A12)</f>
        <v/>
      </c>
      <c r="C12" s="11">
        <f>COUNTIFS(Appointments!$D$5:$D$300,A12,Appointments!$M$5:$M$300,"Done")</f>
        <v/>
      </c>
      <c r="D12" s="12">
        <f>SUMIFS(Appointments!$K$5:$K$300,Appointments!$D$5:$D$300,A12)</f>
        <v/>
      </c>
      <c r="E12" s="14">
        <f>_xlfn.MAXIFS(Appointments!$B$5:$B$300,Appointments!$D$5:$D$300,A12,Appointments!$M$5:$M$300,"Done")</f>
        <v/>
      </c>
      <c r="F12" s="11">
        <f>COUNTIFS(Appointments!$D$5:$D$300,A12,Appointments!$M$5:$M$300,"No-show")</f>
        <v/>
      </c>
      <c r="G12" s="11">
        <f>IF(B12&gt;=2,"Yes","No")</f>
        <v/>
      </c>
    </row>
    <row r="13">
      <c r="A13" s="4" t="inlineStr">
        <is>
          <t>Zoya</t>
        </is>
      </c>
      <c r="B13" s="11">
        <f>SUMIFS(Appointments!$N$5:$N$300,Appointments!$D$5:$D$300,A13)</f>
        <v/>
      </c>
      <c r="C13" s="11">
        <f>COUNTIFS(Appointments!$D$5:$D$300,A13,Appointments!$M$5:$M$300,"Done")</f>
        <v/>
      </c>
      <c r="D13" s="12">
        <f>SUMIFS(Appointments!$K$5:$K$300,Appointments!$D$5:$D$300,A13)</f>
        <v/>
      </c>
      <c r="E13" s="14">
        <f>_xlfn.MAXIFS(Appointments!$B$5:$B$300,Appointments!$D$5:$D$300,A13,Appointments!$M$5:$M$300,"Done")</f>
        <v/>
      </c>
      <c r="F13" s="11">
        <f>COUNTIFS(Appointments!$D$5:$D$300,A13,Appointments!$M$5:$M$300,"No-show")</f>
        <v/>
      </c>
      <c r="G13" s="11">
        <f>IF(B13&gt;=2,"Yes","No")</f>
        <v/>
      </c>
    </row>
    <row r="14">
      <c r="A14" s="4" t="inlineStr">
        <is>
          <t>Salman</t>
        </is>
      </c>
      <c r="B14" s="11">
        <f>SUMIFS(Appointments!$N$5:$N$300,Appointments!$D$5:$D$300,A14)</f>
        <v/>
      </c>
      <c r="C14" s="11">
        <f>COUNTIFS(Appointments!$D$5:$D$300,A14,Appointments!$M$5:$M$300,"Done")</f>
        <v/>
      </c>
      <c r="D14" s="12">
        <f>SUMIFS(Appointments!$K$5:$K$300,Appointments!$D$5:$D$300,A14)</f>
        <v/>
      </c>
      <c r="E14" s="14">
        <f>_xlfn.MAXIFS(Appointments!$B$5:$B$300,Appointments!$D$5:$D$300,A14,Appointments!$M$5:$M$300,"Done")</f>
        <v/>
      </c>
      <c r="F14" s="11">
        <f>COUNTIFS(Appointments!$D$5:$D$300,A14,Appointments!$M$5:$M$300,"No-show")</f>
        <v/>
      </c>
      <c r="G14" s="11">
        <f>IF(B14&gt;=2,"Yes","No")</f>
        <v/>
      </c>
    </row>
  </sheetData>
  <conditionalFormatting sqref="G5:G40">
    <cfRule type="cellIs" priority="1" operator="equal" dxfId="2">
      <formula>"Yes"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11" customWidth="1" min="4" max="4"/>
    <col width="14" customWidth="1" min="5" max="5"/>
  </cols>
  <sheetData>
    <row r="1">
      <c r="A1" s="1" t="inlineStr">
        <is>
          <t>Stylist and service report</t>
        </is>
      </c>
    </row>
    <row r="2">
      <c r="A2" s="2" t="inlineStr">
        <is>
          <t>Commission = stylist sales × the rate in Setup.</t>
        </is>
      </c>
    </row>
    <row r="4">
      <c r="A4" s="6" t="inlineStr">
        <is>
          <t>Stylist</t>
        </is>
      </c>
      <c r="B4" s="6" t="inlineStr">
        <is>
          <t>Services done</t>
        </is>
      </c>
      <c r="C4" s="6" t="inlineStr">
        <is>
          <t>Minutes worked</t>
        </is>
      </c>
      <c r="D4" s="6" t="inlineStr">
        <is>
          <t>Sales (₹)</t>
        </is>
      </c>
      <c r="E4" s="6" t="inlineStr">
        <is>
          <t>Commission (₹)</t>
        </is>
      </c>
    </row>
    <row r="5">
      <c r="A5" s="11">
        <f>Setup!F7</f>
        <v/>
      </c>
      <c r="B5" s="11">
        <f>COUNTIFS(Appointments!$G$5:$G$300,A5,Appointments!$M$5:$M$300,"Done")</f>
        <v/>
      </c>
      <c r="C5" s="11">
        <f>SUMIFS(Appointments!$I$5:$I$300,Appointments!$G$5:$G$300,A5,Appointments!$M$5:$M$300,"Done")</f>
        <v/>
      </c>
      <c r="D5" s="12">
        <f>SUMIFS(Appointments!$K$5:$K$300,Appointments!$G$5:$G$300,A5)</f>
        <v/>
      </c>
      <c r="E5" s="12">
        <f>ROUND(D5*Setup!$B$4,0)</f>
        <v/>
      </c>
    </row>
    <row r="6">
      <c r="A6" s="11">
        <f>Setup!F8</f>
        <v/>
      </c>
      <c r="B6" s="11">
        <f>COUNTIFS(Appointments!$G$5:$G$300,A6,Appointments!$M$5:$M$300,"Done")</f>
        <v/>
      </c>
      <c r="C6" s="11">
        <f>SUMIFS(Appointments!$I$5:$I$300,Appointments!$G$5:$G$300,A6,Appointments!$M$5:$M$300,"Done")</f>
        <v/>
      </c>
      <c r="D6" s="12">
        <f>SUMIFS(Appointments!$K$5:$K$300,Appointments!$G$5:$G$300,A6)</f>
        <v/>
      </c>
      <c r="E6" s="12">
        <f>ROUND(D6*Setup!$B$4,0)</f>
        <v/>
      </c>
    </row>
    <row r="7">
      <c r="A7" s="11">
        <f>Setup!F9</f>
        <v/>
      </c>
      <c r="B7" s="11">
        <f>COUNTIFS(Appointments!$G$5:$G$300,A7,Appointments!$M$5:$M$300,"Done")</f>
        <v/>
      </c>
      <c r="C7" s="11">
        <f>SUMIFS(Appointments!$I$5:$I$300,Appointments!$G$5:$G$300,A7,Appointments!$M$5:$M$300,"Done")</f>
        <v/>
      </c>
      <c r="D7" s="12">
        <f>SUMIFS(Appointments!$K$5:$K$300,Appointments!$G$5:$G$300,A7)</f>
        <v/>
      </c>
      <c r="E7" s="12">
        <f>ROUND(D7*Setup!$B$4,0)</f>
        <v/>
      </c>
    </row>
    <row r="9">
      <c r="A9" s="6" t="inlineStr">
        <is>
          <t>Service code</t>
        </is>
      </c>
      <c r="B9" s="6" t="inlineStr">
        <is>
          <t>Service</t>
        </is>
      </c>
      <c r="C9" s="6" t="inlineStr">
        <is>
          <t>Times done</t>
        </is>
      </c>
      <c r="D9" s="6" t="inlineStr">
        <is>
          <t>Sales (₹)</t>
        </is>
      </c>
    </row>
    <row r="10">
      <c r="A10" s="11">
        <f>Setup!A7</f>
        <v/>
      </c>
      <c r="B10" s="11">
        <f>Setup!B7</f>
        <v/>
      </c>
      <c r="C10" s="11">
        <f>COUNTIFS(Appointments!$E$5:$E$300,A10,Appointments!$M$5:$M$300,"Done")</f>
        <v/>
      </c>
      <c r="D10" s="12">
        <f>SUMIFS(Appointments!$K$5:$K$300,Appointments!$E$5:$E$300,A10)</f>
        <v/>
      </c>
    </row>
    <row r="11">
      <c r="A11" s="11">
        <f>Setup!A8</f>
        <v/>
      </c>
      <c r="B11" s="11">
        <f>Setup!B8</f>
        <v/>
      </c>
      <c r="C11" s="11">
        <f>COUNTIFS(Appointments!$E$5:$E$300,A11,Appointments!$M$5:$M$300,"Done")</f>
        <v/>
      </c>
      <c r="D11" s="12">
        <f>SUMIFS(Appointments!$K$5:$K$300,Appointments!$E$5:$E$300,A11)</f>
        <v/>
      </c>
    </row>
    <row r="12">
      <c r="A12" s="11">
        <f>Setup!A9</f>
        <v/>
      </c>
      <c r="B12" s="11">
        <f>Setup!B9</f>
        <v/>
      </c>
      <c r="C12" s="11">
        <f>COUNTIFS(Appointments!$E$5:$E$300,A12,Appointments!$M$5:$M$300,"Done")</f>
        <v/>
      </c>
      <c r="D12" s="12">
        <f>SUMIFS(Appointments!$K$5:$K$300,Appointments!$E$5:$E$300,A12)</f>
        <v/>
      </c>
    </row>
    <row r="13">
      <c r="A13" s="11">
        <f>Setup!A10</f>
        <v/>
      </c>
      <c r="B13" s="11">
        <f>Setup!B10</f>
        <v/>
      </c>
      <c r="C13" s="11">
        <f>COUNTIFS(Appointments!$E$5:$E$300,A13,Appointments!$M$5:$M$300,"Done")</f>
        <v/>
      </c>
      <c r="D13" s="12">
        <f>SUMIFS(Appointments!$K$5:$K$300,Appointments!$E$5:$E$300,A13)</f>
        <v/>
      </c>
    </row>
    <row r="14">
      <c r="A14" s="11">
        <f>Setup!A11</f>
        <v/>
      </c>
      <c r="B14" s="11">
        <f>Setup!B11</f>
        <v/>
      </c>
      <c r="C14" s="11">
        <f>COUNTIFS(Appointments!$E$5:$E$300,A14,Appointments!$M$5:$M$300,"Done")</f>
        <v/>
      </c>
      <c r="D14" s="12">
        <f>SUMIFS(Appointments!$K$5:$K$300,Appointments!$E$5:$E$300,A14)</f>
        <v/>
      </c>
    </row>
    <row r="15">
      <c r="A15" s="11">
        <f>Setup!A12</f>
        <v/>
      </c>
      <c r="B15" s="11">
        <f>Setup!B12</f>
        <v/>
      </c>
      <c r="C15" s="11">
        <f>COUNTIFS(Appointments!$E$5:$E$300,A15,Appointments!$M$5:$M$300,"Done")</f>
        <v/>
      </c>
      <c r="D15" s="12">
        <f>SUMIFS(Appointments!$K$5:$K$300,Appointments!$E$5:$E$300,A15)</f>
        <v/>
      </c>
    </row>
    <row r="16">
      <c r="A16" s="11">
        <f>Setup!A13</f>
        <v/>
      </c>
      <c r="B16" s="11">
        <f>Setup!B13</f>
        <v/>
      </c>
      <c r="C16" s="11">
        <f>COUNTIFS(Appointments!$E$5:$E$300,A16,Appointments!$M$5:$M$300,"Done")</f>
        <v/>
      </c>
      <c r="D16" s="12">
        <f>SUMIFS(Appointments!$K$5:$K$300,Appointments!$E$5:$E$300,A16)</f>
        <v/>
      </c>
    </row>
    <row r="17">
      <c r="A17" s="11">
        <f>Setup!A14</f>
        <v/>
      </c>
      <c r="B17" s="11">
        <f>Setup!B14</f>
        <v/>
      </c>
      <c r="C17" s="11">
        <f>COUNTIFS(Appointments!$E$5:$E$300,A17,Appointments!$M$5:$M$300,"Done")</f>
        <v/>
      </c>
      <c r="D17" s="12">
        <f>SUMIFS(Appointments!$K$5:$K$300,Appointments!$E$5:$E$300,A17)</f>
        <v/>
      </c>
    </row>
  </sheetData>
  <conditionalFormatting sqref="D10:D17">
    <cfRule type="dataBar" priority="1">
      <dataBar>
        <cfvo type="min"/>
        <cfvo type="max"/>
        <color rgb="0063BE7B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Salon dashboard: 15 to 17 October 2026</t>
        </is>
      </c>
    </row>
    <row r="2">
      <c r="A2" s="2" t="inlineStr">
        <is>
          <t>Formulas over Appointments and Clients.</t>
        </is>
      </c>
    </row>
    <row r="4" ht="32" customHeight="1">
      <c r="A4" s="6" t="inlineStr">
        <is>
          <t>Sales</t>
        </is>
      </c>
      <c r="B4" s="6" t="inlineStr">
        <is>
          <t>Services done</t>
        </is>
      </c>
      <c r="C4" s="6" t="inlineStr">
        <is>
          <t>No-shows</t>
        </is>
      </c>
      <c r="D4" s="6" t="inlineStr">
        <is>
          <t>Average spend per visit</t>
        </is>
      </c>
      <c r="E4" s="6" t="inlineStr">
        <is>
          <t>Repeat clients</t>
        </is>
      </c>
      <c r="F4" s="6" t="inlineStr">
        <is>
          <t>Upcoming bookings</t>
        </is>
      </c>
    </row>
    <row r="5" ht="30" customHeight="1">
      <c r="A5" s="15">
        <f>SUM(Appointments!$K$5:$K$300)</f>
        <v/>
      </c>
      <c r="B5" s="16">
        <f>COUNTIF(Appointments!$M$5:$M$300,"Done")</f>
        <v/>
      </c>
      <c r="C5" s="16">
        <f>COUNTIF(Appointments!$M$5:$M$300,"No-show")</f>
        <v/>
      </c>
      <c r="D5" s="15">
        <f>A5/SUM(Appointments!$N$5:$N$300)</f>
        <v/>
      </c>
      <c r="E5" s="16">
        <f>COUNTIF(Clients!G5:G40,"Yes")&amp;" of "&amp;COUNTA(Clients!A5:A40)</f>
        <v/>
      </c>
      <c r="F5" s="16">
        <f>COUNTIF(Appointments!$M$5:$M$300,"Booked")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