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Leads" sheetId="3" state="visible" r:id="rId3"/>
    <sheet xmlns:r="http://schemas.openxmlformats.org/officeDocument/2006/relationships" name="Activities" sheetId="4" state="visible" r:id="rId4"/>
    <sheet xmlns:r="http://schemas.openxmlformats.org/officeDocument/2006/relationships" name="Pipeline" sheetId="5" state="visible" r:id="rId5"/>
    <sheet xmlns:r="http://schemas.openxmlformats.org/officeDocument/2006/relationships" name="Lead card" sheetId="6" state="visible" r:id="rId6"/>
    <sheet xmlns:r="http://schemas.openxmlformats.org/officeDocument/2006/relationships" name="Dashboard" sheetId="7" state="visible" r:id="rId7"/>
  </sheets>
  <definedNames>
    <definedName name="_xlnm.Print_Area" localSheetId="5">'Lead card'!$A$1:$B$14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-MM-YYYY"/>
    <numFmt numFmtId="166" formatCode="[$₹-4009]#,##,##0;[Red]-[$₹-4009]#,##,##0"/>
    <numFmt numFmtId="167" formatCode="0.0%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166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0" fontId="0" fillId="2" borderId="1" pivotButton="0" quotePrefix="0" xfId="0"/>
    <xf numFmtId="9" fontId="0" fillId="2" borderId="1" pivotButton="0" quotePrefix="0" xfId="0"/>
    <xf numFmtId="0" fontId="0" fillId="4" borderId="1" pivotButton="0" quotePrefix="0" xfId="0"/>
    <xf numFmtId="9" fontId="0" fillId="4" borderId="1" pivotButton="0" quotePrefix="0" xfId="0"/>
    <xf numFmtId="166" fontId="0" fillId="4" borderId="1" pivotButton="0" quotePrefix="0" xfId="0"/>
    <xf numFmtId="165" fontId="0" fillId="4" borderId="1" pivotButton="0" quotePrefix="0" xfId="0"/>
    <xf numFmtId="0" fontId="4" fillId="4" borderId="1" applyAlignment="1" pivotButton="0" quotePrefix="0" xfId="0">
      <alignment horizontal="center"/>
    </xf>
    <xf numFmtId="166" fontId="4" fillId="4" borderId="1" applyAlignment="1" pivotButton="0" quotePrefix="0" xfId="0">
      <alignment horizontal="center"/>
    </xf>
    <xf numFmtId="167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FDECEC"/>
        </patternFill>
      </fill>
    </dxf>
    <dxf>
      <fill>
        <patternFill patternType="solid">
          <fgColor rgb="00FF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Pipeline value by stage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'Pipeline'!$A$5:$A$10</f>
            </numRef>
          </cat>
          <val>
            <numRef>
              <f>'Pipeline'!$C$5:$C$10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Open weighted value by owner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'Pipeline'!$A$14:$A$16</f>
            </numRef>
          </cat>
          <val>
            <numRef>
              <f>'Pipeline'!$C$14:$C$16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468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Sales CRM lead pipeline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(stages and chances, sources, owners, target), Leads, Activities, Pipeline, Lead card (printable), Dashboard.</t>
        </is>
      </c>
    </row>
    <row r="8">
      <c r="A8" t="inlineStr">
        <is>
          <t>Every open lead needs a next follow-up date. Sort or filter Leads by Follow-up status each morning.</t>
        </is>
      </c>
    </row>
    <row r="9">
      <c r="A9" t="inlineStr">
        <is>
          <t>Change a stage the day it changes; the weighted pipeline is only as good as the stages.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8" customWidth="1" min="1" max="1"/>
    <col width="17" customWidth="1" min="2" max="2"/>
    <col width="12" customWidth="1" min="4" max="4"/>
    <col width="11" customWidth="1" min="6" max="6"/>
  </cols>
  <sheetData>
    <row r="1">
      <c r="A1" s="1" t="inlineStr">
        <is>
          <t>Sales CRM System: Setup (Shahrukh Solar Solutions, Pune)</t>
        </is>
      </c>
    </row>
    <row r="2">
      <c r="A2" s="2" t="inlineStr">
        <is>
          <t>Made-up leads, deals and follow-ups for September and October 2026. Stage chances are the team's own estimates.</t>
        </is>
      </c>
    </row>
    <row r="3">
      <c r="A3" s="3" t="inlineStr">
        <is>
          <t>As-of date</t>
        </is>
      </c>
      <c r="B3" s="4" t="n">
        <v>46312</v>
      </c>
    </row>
    <row r="4">
      <c r="A4" s="3" t="inlineStr">
        <is>
          <t>Monthly target (₹)</t>
        </is>
      </c>
      <c r="B4" s="5" t="n">
        <v>1500000</v>
      </c>
    </row>
    <row r="6">
      <c r="A6" s="6" t="inlineStr">
        <is>
          <t>Stage</t>
        </is>
      </c>
      <c r="B6" s="6" t="inlineStr">
        <is>
          <t>Chance of winning</t>
        </is>
      </c>
      <c r="D6" s="7" t="inlineStr">
        <is>
          <t>Sources</t>
        </is>
      </c>
      <c r="F6" s="7" t="inlineStr">
        <is>
          <t>Owners</t>
        </is>
      </c>
    </row>
    <row r="7">
      <c r="A7" s="8" t="inlineStr">
        <is>
          <t>New</t>
        </is>
      </c>
      <c r="B7" s="9" t="n">
        <v>0.1</v>
      </c>
      <c r="D7" s="8" t="inlineStr">
        <is>
          <t>Website</t>
        </is>
      </c>
      <c r="F7" s="8" t="inlineStr">
        <is>
          <t>Shahrukh</t>
        </is>
      </c>
    </row>
    <row r="8">
      <c r="A8" s="8" t="inlineStr">
        <is>
          <t>Contacted</t>
        </is>
      </c>
      <c r="B8" s="9" t="n">
        <v>0.25</v>
      </c>
      <c r="D8" s="8" t="inlineStr">
        <is>
          <t>Referral</t>
        </is>
      </c>
      <c r="F8" s="8" t="inlineStr">
        <is>
          <t>Ravina</t>
        </is>
      </c>
    </row>
    <row r="9">
      <c r="A9" s="8" t="inlineStr">
        <is>
          <t>Site visit</t>
        </is>
      </c>
      <c r="B9" s="9" t="n">
        <v>0.5</v>
      </c>
      <c r="D9" s="8" t="inlineStr">
        <is>
          <t>Walk-in</t>
        </is>
      </c>
      <c r="F9" s="8" t="inlineStr">
        <is>
          <t>Raja</t>
        </is>
      </c>
    </row>
    <row r="10">
      <c r="A10" s="8" t="inlineStr">
        <is>
          <t>Quotation sent</t>
        </is>
      </c>
      <c r="B10" s="9" t="n">
        <v>0.7</v>
      </c>
      <c r="D10" s="8" t="inlineStr">
        <is>
          <t>Exhibition</t>
        </is>
      </c>
    </row>
    <row r="11">
      <c r="A11" s="8" t="inlineStr">
        <is>
          <t>Won</t>
        </is>
      </c>
      <c r="B11" s="9" t="n">
        <v>1</v>
      </c>
      <c r="D11" s="8" t="inlineStr">
        <is>
          <t>Phone</t>
        </is>
      </c>
    </row>
    <row r="12">
      <c r="A12" s="8" t="inlineStr">
        <is>
          <t>Lost</t>
        </is>
      </c>
      <c r="B12" s="9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8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1" customWidth="1" min="2" max="2"/>
    <col width="20" customWidth="1" min="3" max="3"/>
    <col width="11" customWidth="1" min="4" max="4"/>
    <col width="10" customWidth="1" min="5" max="5"/>
    <col width="13" customWidth="1" min="6" max="6"/>
    <col width="14" customWidth="1" min="7" max="7"/>
    <col width="8" customWidth="1" min="8" max="8"/>
    <col width="12" customWidth="1" min="9" max="9"/>
    <col width="12" customWidth="1" min="10" max="10"/>
    <col width="11" customWidth="1" min="11" max="11"/>
    <col width="12" customWidth="1" min="12" max="12"/>
    <col width="9" customWidth="1" min="13" max="13"/>
  </cols>
  <sheetData>
    <row r="1">
      <c r="A1" s="1" t="inlineStr">
        <is>
          <t>Leads and deals</t>
        </is>
      </c>
    </row>
    <row r="2">
      <c r="A2" s="2" t="inlineStr">
        <is>
          <t>One row per lead. Weighted value = value × chance of the stage. Follow-up status compares the next follow-up date with today.</t>
        </is>
      </c>
    </row>
    <row r="4">
      <c r="A4" s="6" t="inlineStr">
        <is>
          <t>Lead ID</t>
        </is>
      </c>
      <c r="B4" s="6" t="inlineStr">
        <is>
          <t>Created</t>
        </is>
      </c>
      <c r="C4" s="6" t="inlineStr">
        <is>
          <t>Company</t>
        </is>
      </c>
      <c r="D4" s="6" t="inlineStr">
        <is>
          <t>Source</t>
        </is>
      </c>
      <c r="E4" s="6" t="inlineStr">
        <is>
          <t>Owner</t>
        </is>
      </c>
      <c r="F4" s="6" t="inlineStr">
        <is>
          <t>Deal value (₹)</t>
        </is>
      </c>
      <c r="G4" s="6" t="inlineStr">
        <is>
          <t>Stage</t>
        </is>
      </c>
      <c r="H4" s="6" t="inlineStr">
        <is>
          <t>Chance</t>
        </is>
      </c>
      <c r="I4" s="6" t="inlineStr">
        <is>
          <t>Weighted (₹)</t>
        </is>
      </c>
      <c r="J4" s="6" t="inlineStr">
        <is>
          <t>Next follow-up</t>
        </is>
      </c>
      <c r="K4" s="6" t="inlineStr">
        <is>
          <t>Closed on</t>
        </is>
      </c>
      <c r="L4" s="6" t="inlineStr">
        <is>
          <t>Follow-up status</t>
        </is>
      </c>
      <c r="M4" s="6" t="inlineStr">
        <is>
          <t>Days open</t>
        </is>
      </c>
    </row>
    <row r="5">
      <c r="A5" s="10">
        <f>"LD-"&amp;TEXT(ROW()-4,"000")</f>
        <v/>
      </c>
      <c r="B5" s="4" t="n">
        <v>46270</v>
      </c>
      <c r="C5" s="8" t="inlineStr">
        <is>
          <t>Bagale Foods</t>
        </is>
      </c>
      <c r="D5" s="8" t="inlineStr">
        <is>
          <t>Referral</t>
        </is>
      </c>
      <c r="E5" s="8" t="inlineStr">
        <is>
          <t>Shahrukh</t>
        </is>
      </c>
      <c r="F5" s="5" t="n">
        <v>480000</v>
      </c>
      <c r="G5" s="8" t="inlineStr">
        <is>
          <t>Won</t>
        </is>
      </c>
      <c r="H5" s="11">
        <f>_xlfn.XLOOKUP(G5,Setup!$A$7:$A$12,Setup!$B$7:$B$12,0)</f>
        <v/>
      </c>
      <c r="I5" s="12">
        <f>F5*H5</f>
        <v/>
      </c>
      <c r="J5" s="4" t="n"/>
      <c r="K5" s="4" t="n">
        <v>46293</v>
      </c>
      <c r="L5" s="10">
        <f>IF(OR(G5="Won",G5="Lost"),"Closed",IF(J5="","No date",IF(J5&lt;Setup!$B$3,"Overdue",IF(J5=Setup!$B$3,"Today","Upcoming"))))</f>
        <v/>
      </c>
      <c r="M5" s="10">
        <f>IF(K5="",Setup!$B$3,K5)-B5</f>
        <v/>
      </c>
    </row>
    <row r="6">
      <c r="A6" s="10">
        <f>"LD-"&amp;TEXT(ROW()-4,"000")</f>
        <v/>
      </c>
      <c r="B6" s="4" t="n">
        <v>46275</v>
      </c>
      <c r="C6" s="8" t="inlineStr">
        <is>
          <t>Patil Residency</t>
        </is>
      </c>
      <c r="D6" s="8" t="inlineStr">
        <is>
          <t>Website</t>
        </is>
      </c>
      <c r="E6" s="8" t="inlineStr">
        <is>
          <t>Ravina</t>
        </is>
      </c>
      <c r="F6" s="5" t="n">
        <v>350000</v>
      </c>
      <c r="G6" s="8" t="inlineStr">
        <is>
          <t>Quotation sent</t>
        </is>
      </c>
      <c r="H6" s="11">
        <f>_xlfn.XLOOKUP(G6,Setup!$A$7:$A$12,Setup!$B$7:$B$12,0)</f>
        <v/>
      </c>
      <c r="I6" s="12">
        <f>F6*H6</f>
        <v/>
      </c>
      <c r="J6" s="4" t="n">
        <v>46313</v>
      </c>
      <c r="K6" s="4" t="n"/>
      <c r="L6" s="10">
        <f>IF(OR(G6="Won",G6="Lost"),"Closed",IF(J6="","No date",IF(J6&lt;Setup!$B$3,"Overdue",IF(J6=Setup!$B$3,"Today","Upcoming"))))</f>
        <v/>
      </c>
      <c r="M6" s="10">
        <f>IF(K6="",Setup!$B$3,K6)-B6</f>
        <v/>
      </c>
    </row>
    <row r="7">
      <c r="A7" s="10">
        <f>"LD-"&amp;TEXT(ROW()-4,"000")</f>
        <v/>
      </c>
      <c r="B7" s="4" t="n">
        <v>46279</v>
      </c>
      <c r="C7" s="8" t="inlineStr">
        <is>
          <t>Kulkarni Hospital</t>
        </is>
      </c>
      <c r="D7" s="8" t="inlineStr">
        <is>
          <t>Exhibition</t>
        </is>
      </c>
      <c r="E7" s="8" t="inlineStr">
        <is>
          <t>Raja</t>
        </is>
      </c>
      <c r="F7" s="5" t="n">
        <v>920000</v>
      </c>
      <c r="G7" s="8" t="inlineStr">
        <is>
          <t>Site visit</t>
        </is>
      </c>
      <c r="H7" s="11">
        <f>_xlfn.XLOOKUP(G7,Setup!$A$7:$A$12,Setup!$B$7:$B$12,0)</f>
        <v/>
      </c>
      <c r="I7" s="12">
        <f>F7*H7</f>
        <v/>
      </c>
      <c r="J7" s="4" t="n">
        <v>46310</v>
      </c>
      <c r="K7" s="4" t="n"/>
      <c r="L7" s="10">
        <f>IF(OR(G7="Won",G7="Lost"),"Closed",IF(J7="","No date",IF(J7&lt;Setup!$B$3,"Overdue",IF(J7=Setup!$B$3,"Today","Upcoming"))))</f>
        <v/>
      </c>
      <c r="M7" s="10">
        <f>IF(K7="",Setup!$B$3,K7)-B7</f>
        <v/>
      </c>
    </row>
    <row r="8">
      <c r="A8" s="10">
        <f>"LD-"&amp;TEXT(ROW()-4,"000")</f>
        <v/>
      </c>
      <c r="B8" s="4" t="n">
        <v>46285</v>
      </c>
      <c r="C8" s="8" t="inlineStr">
        <is>
          <t>Zoya Textiles</t>
        </is>
      </c>
      <c r="D8" s="8" t="inlineStr">
        <is>
          <t>Phone</t>
        </is>
      </c>
      <c r="E8" s="8" t="inlineStr">
        <is>
          <t>Shahrukh</t>
        </is>
      </c>
      <c r="F8" s="5" t="n">
        <v>610000</v>
      </c>
      <c r="G8" s="8" t="inlineStr">
        <is>
          <t>Quotation sent</t>
        </is>
      </c>
      <c r="H8" s="11">
        <f>_xlfn.XLOOKUP(G8,Setup!$A$7:$A$12,Setup!$B$7:$B$12,0)</f>
        <v/>
      </c>
      <c r="I8" s="12">
        <f>F8*H8</f>
        <v/>
      </c>
      <c r="J8" s="4" t="n">
        <v>46311</v>
      </c>
      <c r="K8" s="4" t="n"/>
      <c r="L8" s="10">
        <f>IF(OR(G8="Won",G8="Lost"),"Closed",IF(J8="","No date",IF(J8&lt;Setup!$B$3,"Overdue",IF(J8=Setup!$B$3,"Today","Upcoming"))))</f>
        <v/>
      </c>
      <c r="M8" s="10">
        <f>IF(K8="",Setup!$B$3,K8)-B8</f>
        <v/>
      </c>
    </row>
    <row r="9">
      <c r="A9" s="10">
        <f>"LD-"&amp;TEXT(ROW()-4,"000")</f>
        <v/>
      </c>
      <c r="B9" s="4" t="n">
        <v>46287</v>
      </c>
      <c r="C9" s="8" t="inlineStr">
        <is>
          <t>More Bungalow</t>
        </is>
      </c>
      <c r="D9" s="8" t="inlineStr">
        <is>
          <t>Walk-in</t>
        </is>
      </c>
      <c r="E9" s="8" t="inlineStr">
        <is>
          <t>Ravina</t>
        </is>
      </c>
      <c r="F9" s="5" t="n">
        <v>180000</v>
      </c>
      <c r="G9" s="8" t="inlineStr">
        <is>
          <t>Won</t>
        </is>
      </c>
      <c r="H9" s="11">
        <f>_xlfn.XLOOKUP(G9,Setup!$A$7:$A$12,Setup!$B$7:$B$12,0)</f>
        <v/>
      </c>
      <c r="I9" s="12">
        <f>F9*H9</f>
        <v/>
      </c>
      <c r="J9" s="4" t="n"/>
      <c r="K9" s="4" t="n">
        <v>46303</v>
      </c>
      <c r="L9" s="10">
        <f>IF(OR(G9="Won",G9="Lost"),"Closed",IF(J9="","No date",IF(J9&lt;Setup!$B$3,"Overdue",IF(J9=Setup!$B$3,"Today","Upcoming"))))</f>
        <v/>
      </c>
      <c r="M9" s="10">
        <f>IF(K9="",Setup!$B$3,K9)-B9</f>
        <v/>
      </c>
    </row>
    <row r="10">
      <c r="A10" s="10">
        <f>"LD-"&amp;TEXT(ROW()-4,"000")</f>
        <v/>
      </c>
      <c r="B10" s="4" t="n">
        <v>46290</v>
      </c>
      <c r="C10" s="8" t="inlineStr">
        <is>
          <t>Sayyed School Trust</t>
        </is>
      </c>
      <c r="D10" s="8" t="inlineStr">
        <is>
          <t>Referral</t>
        </is>
      </c>
      <c r="E10" s="8" t="inlineStr">
        <is>
          <t>Raja</t>
        </is>
      </c>
      <c r="F10" s="5" t="n">
        <v>750000</v>
      </c>
      <c r="G10" s="8" t="inlineStr">
        <is>
          <t>Lost</t>
        </is>
      </c>
      <c r="H10" s="11">
        <f>_xlfn.XLOOKUP(G10,Setup!$A$7:$A$12,Setup!$B$7:$B$12,0)</f>
        <v/>
      </c>
      <c r="I10" s="12">
        <f>F10*H10</f>
        <v/>
      </c>
      <c r="J10" s="4" t="n"/>
      <c r="K10" s="4" t="n">
        <v>46305</v>
      </c>
      <c r="L10" s="10">
        <f>IF(OR(G10="Won",G10="Lost"),"Closed",IF(J10="","No date",IF(J10&lt;Setup!$B$3,"Overdue",IF(J10=Setup!$B$3,"Today","Upcoming"))))</f>
        <v/>
      </c>
      <c r="M10" s="10">
        <f>IF(K10="",Setup!$B$3,K10)-B10</f>
        <v/>
      </c>
    </row>
    <row r="11">
      <c r="A11" s="10">
        <f>"LD-"&amp;TEXT(ROW()-4,"000")</f>
        <v/>
      </c>
      <c r="B11" s="4" t="n">
        <v>46296</v>
      </c>
      <c r="C11" s="8" t="inlineStr">
        <is>
          <t>Pawar Cold Storage</t>
        </is>
      </c>
      <c r="D11" s="8" t="inlineStr">
        <is>
          <t>Website</t>
        </is>
      </c>
      <c r="E11" s="8" t="inlineStr">
        <is>
          <t>Shahrukh</t>
        </is>
      </c>
      <c r="F11" s="5" t="n">
        <v>1200000</v>
      </c>
      <c r="G11" s="8" t="inlineStr">
        <is>
          <t>Contacted</t>
        </is>
      </c>
      <c r="H11" s="11">
        <f>_xlfn.XLOOKUP(G11,Setup!$A$7:$A$12,Setup!$B$7:$B$12,0)</f>
        <v/>
      </c>
      <c r="I11" s="12">
        <f>F11*H11</f>
        <v/>
      </c>
      <c r="J11" s="4" t="n">
        <v>46315</v>
      </c>
      <c r="K11" s="4" t="n"/>
      <c r="L11" s="10">
        <f>IF(OR(G11="Won",G11="Lost"),"Closed",IF(J11="","No date",IF(J11&lt;Setup!$B$3,"Overdue",IF(J11=Setup!$B$3,"Today","Upcoming"))))</f>
        <v/>
      </c>
      <c r="M11" s="10">
        <f>IF(K11="",Setup!$B$3,K11)-B11</f>
        <v/>
      </c>
    </row>
    <row r="12">
      <c r="A12" s="10">
        <f>"LD-"&amp;TEXT(ROW()-4,"000")</f>
        <v/>
      </c>
      <c r="B12" s="4" t="n">
        <v>46300</v>
      </c>
      <c r="C12" s="8" t="inlineStr">
        <is>
          <t>Jadhav Farmhouse</t>
        </is>
      </c>
      <c r="D12" s="8" t="inlineStr">
        <is>
          <t>Website</t>
        </is>
      </c>
      <c r="E12" s="8" t="inlineStr">
        <is>
          <t>Ravina</t>
        </is>
      </c>
      <c r="F12" s="5" t="n">
        <v>260000</v>
      </c>
      <c r="G12" s="8" t="inlineStr">
        <is>
          <t>New</t>
        </is>
      </c>
      <c r="H12" s="11">
        <f>_xlfn.XLOOKUP(G12,Setup!$A$7:$A$12,Setup!$B$7:$B$12,0)</f>
        <v/>
      </c>
      <c r="I12" s="12">
        <f>F12*H12</f>
        <v/>
      </c>
      <c r="J12" s="4" t="n">
        <v>46309</v>
      </c>
      <c r="K12" s="4" t="n"/>
      <c r="L12" s="10">
        <f>IF(OR(G12="Won",G12="Lost"),"Closed",IF(J12="","No date",IF(J12&lt;Setup!$B$3,"Overdue",IF(J12=Setup!$B$3,"Today","Upcoming"))))</f>
        <v/>
      </c>
      <c r="M12" s="10">
        <f>IF(K12="",Setup!$B$3,K12)-B12</f>
        <v/>
      </c>
    </row>
    <row r="13">
      <c r="A13" s="10">
        <f>"LD-"&amp;TEXT(ROW()-4,"000")</f>
        <v/>
      </c>
      <c r="B13" s="4" t="n">
        <v>46301</v>
      </c>
      <c r="C13" s="8" t="inlineStr">
        <is>
          <t>Shaikh Garments</t>
        </is>
      </c>
      <c r="D13" s="8" t="inlineStr">
        <is>
          <t>Exhibition</t>
        </is>
      </c>
      <c r="E13" s="8" t="inlineStr">
        <is>
          <t>Raja</t>
        </is>
      </c>
      <c r="F13" s="5" t="n">
        <v>540000</v>
      </c>
      <c r="G13" s="8" t="inlineStr">
        <is>
          <t>Quotation sent</t>
        </is>
      </c>
      <c r="H13" s="11">
        <f>_xlfn.XLOOKUP(G13,Setup!$A$7:$A$12,Setup!$B$7:$B$12,0)</f>
        <v/>
      </c>
      <c r="I13" s="12">
        <f>F13*H13</f>
        <v/>
      </c>
      <c r="J13" s="4" t="n">
        <v>46312</v>
      </c>
      <c r="K13" s="4" t="n"/>
      <c r="L13" s="10">
        <f>IF(OR(G13="Won",G13="Lost"),"Closed",IF(J13="","No date",IF(J13&lt;Setup!$B$3,"Overdue",IF(J13=Setup!$B$3,"Today","Upcoming"))))</f>
        <v/>
      </c>
      <c r="M13" s="10">
        <f>IF(K13="",Setup!$B$3,K13)-B13</f>
        <v/>
      </c>
    </row>
    <row r="14">
      <c r="A14" s="10">
        <f>"LD-"&amp;TEXT(ROW()-4,"000")</f>
        <v/>
      </c>
      <c r="B14" s="4" t="n">
        <v>46303</v>
      </c>
      <c r="C14" s="8" t="inlineStr">
        <is>
          <t>Inamdar Hotel</t>
        </is>
      </c>
      <c r="D14" s="8" t="inlineStr">
        <is>
          <t>Referral</t>
        </is>
      </c>
      <c r="E14" s="8" t="inlineStr">
        <is>
          <t>Shahrukh</t>
        </is>
      </c>
      <c r="F14" s="5" t="n">
        <v>830000</v>
      </c>
      <c r="G14" s="8" t="inlineStr">
        <is>
          <t>Site visit</t>
        </is>
      </c>
      <c r="H14" s="11">
        <f>_xlfn.XLOOKUP(G14,Setup!$A$7:$A$12,Setup!$B$7:$B$12,0)</f>
        <v/>
      </c>
      <c r="I14" s="12">
        <f>F14*H14</f>
        <v/>
      </c>
      <c r="J14" s="4" t="n">
        <v>46314</v>
      </c>
      <c r="K14" s="4" t="n"/>
      <c r="L14" s="10">
        <f>IF(OR(G14="Won",G14="Lost"),"Closed",IF(J14="","No date",IF(J14&lt;Setup!$B$3,"Overdue",IF(J14=Setup!$B$3,"Today","Upcoming"))))</f>
        <v/>
      </c>
      <c r="M14" s="10">
        <f>IF(K14="",Setup!$B$3,K14)-B14</f>
        <v/>
      </c>
    </row>
    <row r="15">
      <c r="A15" s="10">
        <f>"LD-"&amp;TEXT(ROW()-4,"000")</f>
        <v/>
      </c>
      <c r="B15" s="4" t="n">
        <v>46306</v>
      </c>
      <c r="C15" s="8" t="inlineStr">
        <is>
          <t>Mulla Apartments</t>
        </is>
      </c>
      <c r="D15" s="8" t="inlineStr">
        <is>
          <t>Phone</t>
        </is>
      </c>
      <c r="E15" s="8" t="inlineStr">
        <is>
          <t>Ravina</t>
        </is>
      </c>
      <c r="F15" s="5" t="n">
        <v>420000</v>
      </c>
      <c r="G15" s="8" t="inlineStr">
        <is>
          <t>Contacted</t>
        </is>
      </c>
      <c r="H15" s="11">
        <f>_xlfn.XLOOKUP(G15,Setup!$A$7:$A$12,Setup!$B$7:$B$12,0)</f>
        <v/>
      </c>
      <c r="I15" s="12">
        <f>F15*H15</f>
        <v/>
      </c>
      <c r="J15" s="4" t="n">
        <v>46307</v>
      </c>
      <c r="K15" s="4" t="n"/>
      <c r="L15" s="10">
        <f>IF(OR(G15="Won",G15="Lost"),"Closed",IF(J15="","No date",IF(J15&lt;Setup!$B$3,"Overdue",IF(J15=Setup!$B$3,"Today","Upcoming"))))</f>
        <v/>
      </c>
      <c r="M15" s="10">
        <f>IF(K15="",Setup!$B$3,K15)-B15</f>
        <v/>
      </c>
    </row>
    <row r="16">
      <c r="A16" s="10">
        <f>"LD-"&amp;TEXT(ROW()-4,"000")</f>
        <v/>
      </c>
      <c r="B16" s="4" t="n">
        <v>46308</v>
      </c>
      <c r="C16" s="8" t="inlineStr">
        <is>
          <t>Qureshi Steel</t>
        </is>
      </c>
      <c r="D16" s="8" t="inlineStr">
        <is>
          <t>Website</t>
        </is>
      </c>
      <c r="E16" s="8" t="inlineStr">
        <is>
          <t>Raja</t>
        </is>
      </c>
      <c r="F16" s="5" t="n">
        <v>1500000</v>
      </c>
      <c r="G16" s="8" t="inlineStr">
        <is>
          <t>New</t>
        </is>
      </c>
      <c r="H16" s="11">
        <f>_xlfn.XLOOKUP(G16,Setup!$A$7:$A$12,Setup!$B$7:$B$12,0)</f>
        <v/>
      </c>
      <c r="I16" s="12">
        <f>F16*H16</f>
        <v/>
      </c>
      <c r="J16" s="4" t="n">
        <v>46316</v>
      </c>
      <c r="K16" s="4" t="n"/>
      <c r="L16" s="10">
        <f>IF(OR(G16="Won",G16="Lost"),"Closed",IF(J16="","No date",IF(J16&lt;Setup!$B$3,"Overdue",IF(J16=Setup!$B$3,"Today","Upcoming"))))</f>
        <v/>
      </c>
      <c r="M16" s="10">
        <f>IF(K16="",Setup!$B$3,K16)-B16</f>
        <v/>
      </c>
    </row>
    <row r="17">
      <c r="A17" s="10">
        <f>"LD-"&amp;TEXT(ROW()-4,"000")</f>
        <v/>
      </c>
      <c r="B17" s="4" t="n">
        <v>46309</v>
      </c>
      <c r="C17" s="8" t="inlineStr">
        <is>
          <t>Rani Clinic</t>
        </is>
      </c>
      <c r="D17" s="8" t="inlineStr">
        <is>
          <t>Walk-in</t>
        </is>
      </c>
      <c r="E17" s="8" t="inlineStr">
        <is>
          <t>Shahrukh</t>
        </is>
      </c>
      <c r="F17" s="5" t="n">
        <v>150000</v>
      </c>
      <c r="G17" s="8" t="inlineStr">
        <is>
          <t>Won</t>
        </is>
      </c>
      <c r="H17" s="11">
        <f>_xlfn.XLOOKUP(G17,Setup!$A$7:$A$12,Setup!$B$7:$B$12,0)</f>
        <v/>
      </c>
      <c r="I17" s="12">
        <f>F17*H17</f>
        <v/>
      </c>
      <c r="J17" s="4" t="n"/>
      <c r="K17" s="4" t="n">
        <v>46311</v>
      </c>
      <c r="L17" s="10">
        <f>IF(OR(G17="Won",G17="Lost"),"Closed",IF(J17="","No date",IF(J17&lt;Setup!$B$3,"Overdue",IF(J17=Setup!$B$3,"Today","Upcoming"))))</f>
        <v/>
      </c>
      <c r="M17" s="10">
        <f>IF(K17="",Setup!$B$3,K17)-B17</f>
        <v/>
      </c>
    </row>
    <row r="18">
      <c r="A18" s="10">
        <f>"LD-"&amp;TEXT(ROW()-4,"000")</f>
        <v/>
      </c>
      <c r="B18" s="4" t="n">
        <v>46310</v>
      </c>
      <c r="C18" s="8" t="inlineStr">
        <is>
          <t>Salman Workshop</t>
        </is>
      </c>
      <c r="D18" s="8" t="inlineStr">
        <is>
          <t>Phone</t>
        </is>
      </c>
      <c r="E18" s="8" t="inlineStr">
        <is>
          <t>Raja</t>
        </is>
      </c>
      <c r="F18" s="5" t="n">
        <v>320000</v>
      </c>
      <c r="G18" s="8" t="inlineStr">
        <is>
          <t>Contacted</t>
        </is>
      </c>
      <c r="H18" s="11">
        <f>_xlfn.XLOOKUP(G18,Setup!$A$7:$A$12,Setup!$B$7:$B$12,0)</f>
        <v/>
      </c>
      <c r="I18" s="12">
        <f>F18*H18</f>
        <v/>
      </c>
      <c r="J18" s="4" t="n">
        <v>46311</v>
      </c>
      <c r="K18" s="4" t="n"/>
      <c r="L18" s="10">
        <f>IF(OR(G18="Won",G18="Lost"),"Closed",IF(J18="","No date",IF(J18&lt;Setup!$B$3,"Overdue",IF(J18=Setup!$B$3,"Today","Upcoming"))))</f>
        <v/>
      </c>
      <c r="M18" s="10">
        <f>IF(K18="",Setup!$B$3,K18)-B18</f>
        <v/>
      </c>
    </row>
  </sheetData>
  <conditionalFormatting sqref="L5:L1000">
    <cfRule type="cellIs" priority="1" operator="equal" dxfId="0">
      <formula>"Overdue"</formula>
    </cfRule>
    <cfRule type="cellIs" priority="2" operator="equal" dxfId="1">
      <formula>"Today"</formula>
    </cfRule>
  </conditionalFormatting>
  <dataValidations count="3">
    <dataValidation sqref="G5:G1000" showDropDown="0" showInputMessage="0" showErrorMessage="1" allowBlank="1" errorTitle="Not in the list" error="Pick a value from the list" type="list">
      <formula1>=Setup!$A$7:$A$12</formula1>
    </dataValidation>
    <dataValidation sqref="D5:D1000" showDropDown="0" showInputMessage="0" showErrorMessage="1" allowBlank="1" errorTitle="Not in the list" error="Pick a value from the list" type="list">
      <formula1>=Setup!$D$7:$D$11</formula1>
    </dataValidation>
    <dataValidation sqref="E5:E1000" showDropDown="0" showInputMessage="0" showErrorMessage="1" allowBlank="1" errorTitle="Not in the list" error="Pick a value from the list" type="list">
      <formula1>=Setup!$F$7:$F$9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11" customWidth="1" min="1" max="1"/>
    <col width="8" customWidth="1" min="2" max="2"/>
    <col width="20" customWidth="1" min="3" max="3"/>
    <col width="11" customWidth="1" min="4" max="4"/>
    <col width="30" customWidth="1" min="5" max="5"/>
  </cols>
  <sheetData>
    <row r="1">
      <c r="A1" s="1" t="inlineStr">
        <is>
          <t>Activity log</t>
        </is>
      </c>
    </row>
    <row r="2">
      <c r="A2" s="2" t="inlineStr">
        <is>
          <t>One row per call, visit or meeting.</t>
        </is>
      </c>
    </row>
    <row r="4">
      <c r="A4" s="6" t="inlineStr">
        <is>
          <t>Date</t>
        </is>
      </c>
      <c r="B4" s="6" t="inlineStr">
        <is>
          <t>Lead ID</t>
        </is>
      </c>
      <c r="C4" s="6" t="inlineStr">
        <is>
          <t>Company</t>
        </is>
      </c>
      <c r="D4" s="6" t="inlineStr">
        <is>
          <t>Type</t>
        </is>
      </c>
      <c r="E4" s="6" t="inlineStr">
        <is>
          <t>Note</t>
        </is>
      </c>
    </row>
    <row r="5">
      <c r="A5" s="4" t="n">
        <v>46271</v>
      </c>
      <c r="B5" s="8" t="inlineStr">
        <is>
          <t>LD-001</t>
        </is>
      </c>
      <c r="C5" s="10">
        <f>_xlfn.XLOOKUP(B5,Leads!$A$5:$A$1000,Leads!$C$5:$C$1000,"Check ID")</f>
        <v/>
      </c>
      <c r="D5" s="8" t="inlineStr">
        <is>
          <t>Call</t>
        </is>
      </c>
      <c r="E5" s="8" t="inlineStr">
        <is>
          <t>Needs 60 kW rooftop</t>
        </is>
      </c>
    </row>
    <row r="6">
      <c r="A6" s="4" t="n">
        <v>46277</v>
      </c>
      <c r="B6" s="8" t="inlineStr">
        <is>
          <t>LD-001</t>
        </is>
      </c>
      <c r="C6" s="10">
        <f>_xlfn.XLOOKUP(B6,Leads!$A$5:$A$1000,Leads!$C$5:$C$1000,"Check ID")</f>
        <v/>
      </c>
      <c r="D6" s="8" t="inlineStr">
        <is>
          <t>Site visit</t>
        </is>
      </c>
      <c r="E6" s="8" t="inlineStr">
        <is>
          <t>Roof measured</t>
        </is>
      </c>
    </row>
    <row r="7">
      <c r="A7" s="4" t="n">
        <v>46283</v>
      </c>
      <c r="B7" s="8" t="inlineStr">
        <is>
          <t>LD-001</t>
        </is>
      </c>
      <c r="C7" s="10">
        <f>_xlfn.XLOOKUP(B7,Leads!$A$5:$A$1000,Leads!$C$5:$C$1000,"Check ID")</f>
        <v/>
      </c>
      <c r="D7" s="8" t="inlineStr">
        <is>
          <t>Quotation</t>
        </is>
      </c>
      <c r="E7" s="8" t="inlineStr">
        <is>
          <t>Sent ₹4.8 lakh</t>
        </is>
      </c>
    </row>
    <row r="8">
      <c r="A8" s="4" t="n">
        <v>46277</v>
      </c>
      <c r="B8" s="8" t="inlineStr">
        <is>
          <t>LD-002</t>
        </is>
      </c>
      <c r="C8" s="10">
        <f>_xlfn.XLOOKUP(B8,Leads!$A$5:$A$1000,Leads!$C$5:$C$1000,"Check ID")</f>
        <v/>
      </c>
      <c r="D8" s="8" t="inlineStr">
        <is>
          <t>Call</t>
        </is>
      </c>
      <c r="E8" s="8" t="inlineStr">
        <is>
          <t>Wants net metering</t>
        </is>
      </c>
    </row>
    <row r="9">
      <c r="A9" s="4" t="n">
        <v>46295</v>
      </c>
      <c r="B9" s="8" t="inlineStr">
        <is>
          <t>LD-002</t>
        </is>
      </c>
      <c r="C9" s="10">
        <f>_xlfn.XLOOKUP(B9,Leads!$A$5:$A$1000,Leads!$C$5:$C$1000,"Check ID")</f>
        <v/>
      </c>
      <c r="D9" s="8" t="inlineStr">
        <is>
          <t>Quotation</t>
        </is>
      </c>
      <c r="E9" s="8" t="inlineStr">
        <is>
          <t>Sent ₹3.5 lakh</t>
        </is>
      </c>
    </row>
    <row r="10">
      <c r="A10" s="4" t="n">
        <v>46297</v>
      </c>
      <c r="B10" s="8" t="inlineStr">
        <is>
          <t>LD-003</t>
        </is>
      </c>
      <c r="C10" s="10">
        <f>_xlfn.XLOOKUP(B10,Leads!$A$5:$A$1000,Leads!$C$5:$C$1000,"Check ID")</f>
        <v/>
      </c>
      <c r="D10" s="8" t="inlineStr">
        <is>
          <t>Meeting</t>
        </is>
      </c>
      <c r="E10" s="8" t="inlineStr">
        <is>
          <t>Board meeting on 15 Oct</t>
        </is>
      </c>
    </row>
    <row r="11">
      <c r="A11" s="4" t="n">
        <v>46290</v>
      </c>
      <c r="B11" s="8" t="inlineStr">
        <is>
          <t>LD-004</t>
        </is>
      </c>
      <c r="C11" s="10">
        <f>_xlfn.XLOOKUP(B11,Leads!$A$5:$A$1000,Leads!$C$5:$C$1000,"Check ID")</f>
        <v/>
      </c>
      <c r="D11" s="8" t="inlineStr">
        <is>
          <t>Site visit</t>
        </is>
      </c>
      <c r="E11" s="8" t="inlineStr">
        <is>
          <t>Shed roof OK</t>
        </is>
      </c>
    </row>
    <row r="12">
      <c r="A12" s="4" t="n">
        <v>46298</v>
      </c>
      <c r="B12" s="8" t="inlineStr">
        <is>
          <t>LD-004</t>
        </is>
      </c>
      <c r="C12" s="10">
        <f>_xlfn.XLOOKUP(B12,Leads!$A$5:$A$1000,Leads!$C$5:$C$1000,"Check ID")</f>
        <v/>
      </c>
      <c r="D12" s="8" t="inlineStr">
        <is>
          <t>Quotation</t>
        </is>
      </c>
      <c r="E12" s="8" t="inlineStr">
        <is>
          <t>Sent ₹6.1 lakh</t>
        </is>
      </c>
    </row>
    <row r="13">
      <c r="A13" s="4" t="n">
        <v>46300</v>
      </c>
      <c r="B13" s="8" t="inlineStr">
        <is>
          <t>LD-007</t>
        </is>
      </c>
      <c r="C13" s="10">
        <f>_xlfn.XLOOKUP(B13,Leads!$A$5:$A$1000,Leads!$C$5:$C$1000,"Check ID")</f>
        <v/>
      </c>
      <c r="D13" s="8" t="inlineStr">
        <is>
          <t>Call</t>
        </is>
      </c>
      <c r="E13" s="8" t="inlineStr">
        <is>
          <t>Interested, asked for visit</t>
        </is>
      </c>
    </row>
    <row r="14">
      <c r="A14" s="4" t="n">
        <v>46305</v>
      </c>
      <c r="B14" s="8" t="inlineStr">
        <is>
          <t>LD-009</t>
        </is>
      </c>
      <c r="C14" s="10">
        <f>_xlfn.XLOOKUP(B14,Leads!$A$5:$A$1000,Leads!$C$5:$C$1000,"Check ID")</f>
        <v/>
      </c>
      <c r="D14" s="8" t="inlineStr">
        <is>
          <t>Quotation</t>
        </is>
      </c>
      <c r="E14" s="8" t="inlineStr">
        <is>
          <t>Sent ₹5.4 lakh</t>
        </is>
      </c>
    </row>
    <row r="15">
      <c r="A15" s="4" t="n">
        <v>46307</v>
      </c>
      <c r="B15" s="8" t="inlineStr">
        <is>
          <t>LD-010</t>
        </is>
      </c>
      <c r="C15" s="10">
        <f>_xlfn.XLOOKUP(B15,Leads!$A$5:$A$1000,Leads!$C$5:$C$1000,"Check ID")</f>
        <v/>
      </c>
      <c r="D15" s="8" t="inlineStr">
        <is>
          <t>Call</t>
        </is>
      </c>
      <c r="E15" s="8" t="inlineStr">
        <is>
          <t>Visit fixed</t>
        </is>
      </c>
    </row>
    <row r="16">
      <c r="A16" s="4" t="n">
        <v>46309</v>
      </c>
      <c r="B16" s="8" t="inlineStr">
        <is>
          <t>LD-013</t>
        </is>
      </c>
      <c r="C16" s="10">
        <f>_xlfn.XLOOKUP(B16,Leads!$A$5:$A$1000,Leads!$C$5:$C$1000,"Check ID")</f>
        <v/>
      </c>
      <c r="D16" s="8" t="inlineStr">
        <is>
          <t>Call</t>
        </is>
      </c>
      <c r="E16" s="8" t="inlineStr">
        <is>
          <t>Order confirmed</t>
        </is>
      </c>
    </row>
  </sheetData>
  <dataValidations count="1">
    <dataValidation sqref="D5:D3000" showDropDown="0" showInputMessage="0" showErrorMessage="1" allowBlank="1" errorTitle="Not in the list" error="Pick a value from the list" type="list">
      <formula1>"Call,Meeting,Site visit,Quotation,Email"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6" customWidth="1" min="3" max="3"/>
    <col width="13" customWidth="1" min="4" max="4"/>
    <col width="16" customWidth="1" min="5" max="5"/>
  </cols>
  <sheetData>
    <row r="1">
      <c r="A1" s="1" t="inlineStr">
        <is>
          <t>Pipeline report</t>
        </is>
      </c>
    </row>
    <row r="2">
      <c r="A2" s="2" t="inlineStr">
        <is>
          <t>By stage, by owner and by source. Win rate = won ÷ (won + lost).</t>
        </is>
      </c>
    </row>
    <row r="4">
      <c r="A4" s="6" t="inlineStr">
        <is>
          <t>Stage</t>
        </is>
      </c>
      <c r="B4" s="6" t="inlineStr">
        <is>
          <t>Leads</t>
        </is>
      </c>
      <c r="C4" s="6" t="inlineStr">
        <is>
          <t>Value (₹)</t>
        </is>
      </c>
      <c r="D4" s="6" t="inlineStr">
        <is>
          <t>Weighted (₹)</t>
        </is>
      </c>
    </row>
    <row r="5">
      <c r="A5" s="10">
        <f>Setup!A7</f>
        <v/>
      </c>
      <c r="B5" s="10">
        <f>COUNTIFS(Leads!$G$5:$G$1000,A5)</f>
        <v/>
      </c>
      <c r="C5" s="12">
        <f>SUMIFS(Leads!$F$5:$F$1000,Leads!$G$5:$G$1000,A5)</f>
        <v/>
      </c>
      <c r="D5" s="12">
        <f>SUMIFS(Leads!$I$5:$I$1000,Leads!$G$5:$G$1000,A5)</f>
        <v/>
      </c>
    </row>
    <row r="6">
      <c r="A6" s="10">
        <f>Setup!A8</f>
        <v/>
      </c>
      <c r="B6" s="10">
        <f>COUNTIFS(Leads!$G$5:$G$1000,A6)</f>
        <v/>
      </c>
      <c r="C6" s="12">
        <f>SUMIFS(Leads!$F$5:$F$1000,Leads!$G$5:$G$1000,A6)</f>
        <v/>
      </c>
      <c r="D6" s="12">
        <f>SUMIFS(Leads!$I$5:$I$1000,Leads!$G$5:$G$1000,A6)</f>
        <v/>
      </c>
    </row>
    <row r="7">
      <c r="A7" s="10">
        <f>Setup!A9</f>
        <v/>
      </c>
      <c r="B7" s="10">
        <f>COUNTIFS(Leads!$G$5:$G$1000,A7)</f>
        <v/>
      </c>
      <c r="C7" s="12">
        <f>SUMIFS(Leads!$F$5:$F$1000,Leads!$G$5:$G$1000,A7)</f>
        <v/>
      </c>
      <c r="D7" s="12">
        <f>SUMIFS(Leads!$I$5:$I$1000,Leads!$G$5:$G$1000,A7)</f>
        <v/>
      </c>
    </row>
    <row r="8">
      <c r="A8" s="10">
        <f>Setup!A10</f>
        <v/>
      </c>
      <c r="B8" s="10">
        <f>COUNTIFS(Leads!$G$5:$G$1000,A8)</f>
        <v/>
      </c>
      <c r="C8" s="12">
        <f>SUMIFS(Leads!$F$5:$F$1000,Leads!$G$5:$G$1000,A8)</f>
        <v/>
      </c>
      <c r="D8" s="12">
        <f>SUMIFS(Leads!$I$5:$I$1000,Leads!$G$5:$G$1000,A8)</f>
        <v/>
      </c>
    </row>
    <row r="9">
      <c r="A9" s="10">
        <f>Setup!A11</f>
        <v/>
      </c>
      <c r="B9" s="10">
        <f>COUNTIFS(Leads!$G$5:$G$1000,A9)</f>
        <v/>
      </c>
      <c r="C9" s="12">
        <f>SUMIFS(Leads!$F$5:$F$1000,Leads!$G$5:$G$1000,A9)</f>
        <v/>
      </c>
      <c r="D9" s="12">
        <f>SUMIFS(Leads!$I$5:$I$1000,Leads!$G$5:$G$1000,A9)</f>
        <v/>
      </c>
    </row>
    <row r="10">
      <c r="A10" s="10">
        <f>Setup!A12</f>
        <v/>
      </c>
      <c r="B10" s="10">
        <f>COUNTIFS(Leads!$G$5:$G$1000,A10)</f>
        <v/>
      </c>
      <c r="C10" s="12">
        <f>SUMIFS(Leads!$F$5:$F$1000,Leads!$G$5:$G$1000,A10)</f>
        <v/>
      </c>
      <c r="D10" s="12">
        <f>SUMIFS(Leads!$I$5:$I$1000,Leads!$G$5:$G$1000,A10)</f>
        <v/>
      </c>
    </row>
    <row r="13">
      <c r="A13" s="6" t="inlineStr">
        <is>
          <t>Owner</t>
        </is>
      </c>
      <c r="B13" s="6" t="inlineStr">
        <is>
          <t>Open leads</t>
        </is>
      </c>
      <c r="C13" s="6" t="inlineStr">
        <is>
          <t>Open weighted (₹)</t>
        </is>
      </c>
      <c r="D13" s="6" t="inlineStr">
        <is>
          <t>Won (₹)</t>
        </is>
      </c>
      <c r="E13" s="6" t="inlineStr">
        <is>
          <t>Overdue follow-ups</t>
        </is>
      </c>
    </row>
    <row r="14">
      <c r="A14" s="10">
        <f>Setup!F7</f>
        <v/>
      </c>
      <c r="B14" s="10">
        <f>COUNTIFS(Leads!$E$5:$E$1000,A14,Leads!$L$5:$L$1000,"&lt;&gt;Closed")</f>
        <v/>
      </c>
      <c r="C14" s="12">
        <f>SUMIFS(Leads!$I$5:$I$1000,Leads!$E$5:$E$1000,A14,Leads!$L$5:$L$1000,"&lt;&gt;Closed")</f>
        <v/>
      </c>
      <c r="D14" s="12">
        <f>SUMIFS(Leads!$F$5:$F$1000,Leads!$E$5:$E$1000,A14,Leads!$G$5:$G$1000,"Won")</f>
        <v/>
      </c>
      <c r="E14" s="10">
        <f>COUNTIFS(Leads!$E$5:$E$1000,A14,Leads!$L$5:$L$1000,"Overdue")</f>
        <v/>
      </c>
    </row>
    <row r="15">
      <c r="A15" s="10">
        <f>Setup!F8</f>
        <v/>
      </c>
      <c r="B15" s="10">
        <f>COUNTIFS(Leads!$E$5:$E$1000,A15,Leads!$L$5:$L$1000,"&lt;&gt;Closed")</f>
        <v/>
      </c>
      <c r="C15" s="12">
        <f>SUMIFS(Leads!$I$5:$I$1000,Leads!$E$5:$E$1000,A15,Leads!$L$5:$L$1000,"&lt;&gt;Closed")</f>
        <v/>
      </c>
      <c r="D15" s="12">
        <f>SUMIFS(Leads!$F$5:$F$1000,Leads!$E$5:$E$1000,A15,Leads!$G$5:$G$1000,"Won")</f>
        <v/>
      </c>
      <c r="E15" s="10">
        <f>COUNTIFS(Leads!$E$5:$E$1000,A15,Leads!$L$5:$L$1000,"Overdue")</f>
        <v/>
      </c>
    </row>
    <row r="16">
      <c r="A16" s="10">
        <f>Setup!F9</f>
        <v/>
      </c>
      <c r="B16" s="10">
        <f>COUNTIFS(Leads!$E$5:$E$1000,A16,Leads!$L$5:$L$1000,"&lt;&gt;Closed")</f>
        <v/>
      </c>
      <c r="C16" s="12">
        <f>SUMIFS(Leads!$I$5:$I$1000,Leads!$E$5:$E$1000,A16,Leads!$L$5:$L$1000,"&lt;&gt;Closed")</f>
        <v/>
      </c>
      <c r="D16" s="12">
        <f>SUMIFS(Leads!$F$5:$F$1000,Leads!$E$5:$E$1000,A16,Leads!$G$5:$G$1000,"Won")</f>
        <v/>
      </c>
      <c r="E16" s="10">
        <f>COUNTIFS(Leads!$E$5:$E$1000,A16,Leads!$L$5:$L$1000,"Overdue")</f>
        <v/>
      </c>
    </row>
    <row r="19">
      <c r="A19" s="6" t="inlineStr">
        <is>
          <t>Source</t>
        </is>
      </c>
      <c r="B19" s="6" t="inlineStr">
        <is>
          <t>Leads</t>
        </is>
      </c>
      <c r="C19" s="6" t="inlineStr">
        <is>
          <t>Won</t>
        </is>
      </c>
      <c r="D19" s="6" t="inlineStr">
        <is>
          <t>Lost</t>
        </is>
      </c>
      <c r="E19" s="6" t="inlineStr">
        <is>
          <t>Win rate</t>
        </is>
      </c>
    </row>
    <row r="20">
      <c r="A20" s="10">
        <f>Setup!D7</f>
        <v/>
      </c>
      <c r="B20" s="10">
        <f>COUNTIFS(Leads!$D$5:$D$1000,A20)</f>
        <v/>
      </c>
      <c r="C20" s="10">
        <f>COUNTIFS(Leads!$D$5:$D$1000,A20,Leads!$G$5:$G$1000,"Won")</f>
        <v/>
      </c>
      <c r="D20" s="10">
        <f>COUNTIFS(Leads!$D$5:$D$1000,A20,Leads!$G$5:$G$1000,"Lost")</f>
        <v/>
      </c>
      <c r="E20" s="11">
        <f>IFERROR(C20/(C20+D20),0)</f>
        <v/>
      </c>
    </row>
    <row r="21">
      <c r="A21" s="10">
        <f>Setup!D8</f>
        <v/>
      </c>
      <c r="B21" s="10">
        <f>COUNTIFS(Leads!$D$5:$D$1000,A21)</f>
        <v/>
      </c>
      <c r="C21" s="10">
        <f>COUNTIFS(Leads!$D$5:$D$1000,A21,Leads!$G$5:$G$1000,"Won")</f>
        <v/>
      </c>
      <c r="D21" s="10">
        <f>COUNTIFS(Leads!$D$5:$D$1000,A21,Leads!$G$5:$G$1000,"Lost")</f>
        <v/>
      </c>
      <c r="E21" s="11">
        <f>IFERROR(C21/(C21+D21),0)</f>
        <v/>
      </c>
    </row>
    <row r="22">
      <c r="A22" s="10">
        <f>Setup!D9</f>
        <v/>
      </c>
      <c r="B22" s="10">
        <f>COUNTIFS(Leads!$D$5:$D$1000,A22)</f>
        <v/>
      </c>
      <c r="C22" s="10">
        <f>COUNTIFS(Leads!$D$5:$D$1000,A22,Leads!$G$5:$G$1000,"Won")</f>
        <v/>
      </c>
      <c r="D22" s="10">
        <f>COUNTIFS(Leads!$D$5:$D$1000,A22,Leads!$G$5:$G$1000,"Lost")</f>
        <v/>
      </c>
      <c r="E22" s="11">
        <f>IFERROR(C22/(C22+D22),0)</f>
        <v/>
      </c>
    </row>
    <row r="23">
      <c r="A23" s="10">
        <f>Setup!D10</f>
        <v/>
      </c>
      <c r="B23" s="10">
        <f>COUNTIFS(Leads!$D$5:$D$1000,A23)</f>
        <v/>
      </c>
      <c r="C23" s="10">
        <f>COUNTIFS(Leads!$D$5:$D$1000,A23,Leads!$G$5:$G$1000,"Won")</f>
        <v/>
      </c>
      <c r="D23" s="10">
        <f>COUNTIFS(Leads!$D$5:$D$1000,A23,Leads!$G$5:$G$1000,"Lost")</f>
        <v/>
      </c>
      <c r="E23" s="11">
        <f>IFERROR(C23/(C23+D23),0)</f>
        <v/>
      </c>
    </row>
    <row r="24">
      <c r="A24" s="10">
        <f>Setup!D11</f>
        <v/>
      </c>
      <c r="B24" s="10">
        <f>COUNTIFS(Leads!$D$5:$D$1000,A24)</f>
        <v/>
      </c>
      <c r="C24" s="10">
        <f>COUNTIFS(Leads!$D$5:$D$1000,A24,Leads!$G$5:$G$1000,"Won")</f>
        <v/>
      </c>
      <c r="D24" s="10">
        <f>COUNTIFS(Leads!$D$5:$D$1000,A24,Leads!$G$5:$G$1000,"Lost")</f>
        <v/>
      </c>
      <c r="E24" s="11">
        <f>IFERROR(C24/(C24+D24),0)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18" customWidth="1" min="1" max="1"/>
    <col width="22" customWidth="1" min="2" max="2"/>
  </cols>
  <sheetData>
    <row r="1">
      <c r="A1" s="1" t="inlineStr">
        <is>
          <t>Printable lead card</t>
        </is>
      </c>
    </row>
    <row r="2">
      <c r="A2" s="2" t="inlineStr">
        <is>
          <t>Type a lead ID in B4. Print A1:B14.</t>
        </is>
      </c>
    </row>
    <row r="3">
      <c r="A3" s="3" t="inlineStr">
        <is>
          <t>Shahrukh Solar Solutions, Pune</t>
        </is>
      </c>
    </row>
    <row r="4">
      <c r="A4" s="3" t="inlineStr">
        <is>
          <t>Lead ID</t>
        </is>
      </c>
      <c r="B4" s="8" t="inlineStr">
        <is>
          <t>LD-003</t>
        </is>
      </c>
    </row>
    <row r="6">
      <c r="A6" s="3" t="inlineStr">
        <is>
          <t>Company</t>
        </is>
      </c>
      <c r="B6" s="10">
        <f>_xlfn.XLOOKUP($B$4,Leads!$A$5:$A$1000,Leads!$C$5:$C$1000,"Not found")</f>
        <v/>
      </c>
    </row>
    <row r="7">
      <c r="A7" s="3" t="inlineStr">
        <is>
          <t>Source</t>
        </is>
      </c>
      <c r="B7" s="10">
        <f>_xlfn.XLOOKUP($B$4,Leads!$A$5:$A$1000,Leads!$D$5:$D$1000,"Not found")</f>
        <v/>
      </c>
    </row>
    <row r="8">
      <c r="A8" s="3" t="inlineStr">
        <is>
          <t>Owner</t>
        </is>
      </c>
      <c r="B8" s="10">
        <f>_xlfn.XLOOKUP($B$4,Leads!$A$5:$A$1000,Leads!$E$5:$E$1000,"Not found")</f>
        <v/>
      </c>
    </row>
    <row r="9">
      <c r="A9" s="3" t="inlineStr">
        <is>
          <t>Deal value (₹)</t>
        </is>
      </c>
      <c r="B9" s="12">
        <f>_xlfn.XLOOKUP($B$4,Leads!$A$5:$A$1000,Leads!$F$5:$F$1000,"Not found")</f>
        <v/>
      </c>
    </row>
    <row r="10">
      <c r="A10" s="3" t="inlineStr">
        <is>
          <t>Stage</t>
        </is>
      </c>
      <c r="B10" s="10">
        <f>_xlfn.XLOOKUP($B$4,Leads!$A$5:$A$1000,Leads!$G$5:$G$1000,"Not found")</f>
        <v/>
      </c>
    </row>
    <row r="11">
      <c r="A11" s="3" t="inlineStr">
        <is>
          <t>Weighted (₹)</t>
        </is>
      </c>
      <c r="B11" s="12">
        <f>_xlfn.XLOOKUP($B$4,Leads!$A$5:$A$1000,Leads!$I$5:$I$1000,"Not found")</f>
        <v/>
      </c>
    </row>
    <row r="12">
      <c r="A12" s="3" t="inlineStr">
        <is>
          <t>Next follow-up</t>
        </is>
      </c>
      <c r="B12" s="13">
        <f>_xlfn.XLOOKUP($B$4,Leads!$A$5:$A$1000,Leads!$J$5:$J$1000,"Not found")</f>
        <v/>
      </c>
    </row>
    <row r="13">
      <c r="A13" s="3" t="inlineStr">
        <is>
          <t>Follow-up status</t>
        </is>
      </c>
      <c r="B13" s="10">
        <f>_xlfn.XLOOKUP($B$4,Leads!$A$5:$A$1000,Leads!$L$5:$L$1000,"Not found")</f>
        <v/>
      </c>
    </row>
    <row r="14">
      <c r="A14" s="3" t="inlineStr">
        <is>
          <t>Activities logged</t>
        </is>
      </c>
      <c r="B14" s="10">
        <f>COUNTIFS(Activities!$B$5:$B$3000,$B$4)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Sales dashboard: October 2026</t>
        </is>
      </c>
    </row>
    <row r="2">
      <c r="A2" s="2" t="inlineStr">
        <is>
          <t>Formulas over Leads and Pipeline.</t>
        </is>
      </c>
    </row>
    <row r="4" ht="32" customHeight="1">
      <c r="A4" s="6" t="inlineStr">
        <is>
          <t>Open leads</t>
        </is>
      </c>
      <c r="B4" s="6" t="inlineStr">
        <is>
          <t>Open pipeline</t>
        </is>
      </c>
      <c r="C4" s="6" t="inlineStr">
        <is>
          <t>Weighted pipeline</t>
        </is>
      </c>
      <c r="D4" s="6" t="inlineStr">
        <is>
          <t>Won in October</t>
        </is>
      </c>
      <c r="E4" s="6" t="inlineStr">
        <is>
          <t>Target achieved</t>
        </is>
      </c>
      <c r="F4" s="6" t="inlineStr">
        <is>
          <t>Overdue follow-ups</t>
        </is>
      </c>
    </row>
    <row r="5" ht="30" customHeight="1">
      <c r="A5" s="14">
        <f>COUNTIFS(Leads!$L$5:$L$1000,"&lt;&gt;Closed",Leads!$A$5:$A$1000,"&lt;&gt;")</f>
        <v/>
      </c>
      <c r="B5" s="15">
        <f>SUMIFS(Leads!$F$5:$F$1000,Leads!$L$5:$L$1000,"&lt;&gt;Closed")</f>
        <v/>
      </c>
      <c r="C5" s="15">
        <f>SUMIFS(Leads!$I$5:$I$1000,Leads!$L$5:$L$1000,"&lt;&gt;Closed")</f>
        <v/>
      </c>
      <c r="D5" s="15">
        <f>SUMIFS(Leads!$F$5:$F$1000,Leads!$G$5:$G$1000,"Won",Leads!$K$5:$K$1000,"&gt;="&amp;DATE(2026,10,1))</f>
        <v/>
      </c>
      <c r="E5" s="16">
        <f>D5/Setup!B4</f>
        <v/>
      </c>
      <c r="F5" s="14">
        <f>COUNTIFS(Leads!$L$5:$L$1000,"Overdue")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2026-10-17T07:13:02Z</dcterms:created>
  <dcterms:modified xmlns:dcterms="http://purl.org/dc/terms/" xmlns:xsi="http://www.w3.org/2001/XMLSchema-instance" xsi:type="dcterms:W3CDTF">2026-10-17T07:13:02Z</dcterms:modified>
</cp:coreProperties>
</file>