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ead me" sheetId="1" state="visible" r:id="rId1"/>
    <sheet xmlns:r="http://schemas.openxmlformats.org/officeDocument/2006/relationships" name="Setup" sheetId="2" state="visible" r:id="rId2"/>
    <sheet xmlns:r="http://schemas.openxmlformats.org/officeDocument/2006/relationships" name="Employees" sheetId="3" state="visible" r:id="rId3"/>
    <sheet xmlns:r="http://schemas.openxmlformats.org/officeDocument/2006/relationships" name="Monthly" sheetId="4" state="visible" r:id="rId4"/>
    <sheet xmlns:r="http://schemas.openxmlformats.org/officeDocument/2006/relationships" name="Salary register" sheetId="5" state="visible" r:id="rId5"/>
    <sheet xmlns:r="http://schemas.openxmlformats.org/officeDocument/2006/relationships" name="Salary slip" sheetId="6" state="visible" r:id="rId6"/>
    <sheet xmlns:r="http://schemas.openxmlformats.org/officeDocument/2006/relationships" name="Report" sheetId="7" state="visible" r:id="rId7"/>
    <sheet xmlns:r="http://schemas.openxmlformats.org/officeDocument/2006/relationships" name="Dashboard" sheetId="8" state="visible" r:id="rId8"/>
  </sheets>
  <definedNames>
    <definedName name="_xlnm.Print_Area" localSheetId="5">'Salary slip'!$A$1:$F$24</definedName>
  </definedNames>
  <calcPr calcId="124519" fullCalcOnLoad="1"/>
</workbook>
</file>

<file path=xl/styles.xml><?xml version="1.0" encoding="utf-8"?>
<styleSheet xmlns="http://schemas.openxmlformats.org/spreadsheetml/2006/main">
  <numFmts count="5">
    <numFmt numFmtId="164" formatCode="yyyy-mm-dd h:mm:ss"/>
    <numFmt numFmtId="165" formatCode="DD-MM-YYYY"/>
    <numFmt numFmtId="166" formatCode="[$₹-4009]#,##,##0;[Red]-[$₹-4009]#,##,##0"/>
    <numFmt numFmtId="167" formatCode="0.0%"/>
    <numFmt numFmtId="168" formatCode="0.0"/>
  </numFmts>
  <fonts count="5">
    <font>
      <name val="Calibri"/>
      <family val="2"/>
      <color theme="1"/>
      <sz val="11"/>
      <scheme val="minor"/>
    </font>
    <font>
      <b val="1"/>
      <color rgb="000B1F33"/>
      <sz val="14"/>
    </font>
    <font>
      <i val="1"/>
      <color rgb="00475569"/>
    </font>
    <font>
      <b val="1"/>
    </font>
    <font>
      <b val="1"/>
      <color rgb="000B1F33"/>
      <sz val="16"/>
    </font>
  </fonts>
  <fills count="6">
    <fill>
      <patternFill/>
    </fill>
    <fill>
      <patternFill patternType="gray125"/>
    </fill>
    <fill>
      <patternFill patternType="solid">
        <fgColor rgb="00FFF4CC"/>
      </patternFill>
    </fill>
    <fill>
      <patternFill patternType="solid">
        <fgColor rgb="00EAF6EE"/>
      </patternFill>
    </fill>
    <fill>
      <patternFill patternType="solid">
        <fgColor rgb="00E7F0FA"/>
      </patternFill>
    </fill>
    <fill>
      <patternFill patternType="solid">
        <fgColor rgb="00DCE9F5"/>
      </patternFill>
    </fill>
  </fills>
  <borders count="2">
    <border>
      <left/>
      <right/>
      <top/>
      <bottom/>
      <diagonal/>
    </border>
    <border>
      <left style="thin">
        <color rgb="00C8C8C8"/>
      </left>
      <right style="thin">
        <color rgb="00C8C8C8"/>
      </right>
      <top style="thin">
        <color rgb="00C8C8C8"/>
      </top>
      <bottom style="thin">
        <color rgb="00C8C8C8"/>
      </bottom>
    </border>
  </borders>
  <cellStyleXfs count="1">
    <xf numFmtId="0" fontId="0" fillId="0" borderId="0"/>
  </cellStyleXfs>
  <cellXfs count="23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0" fillId="2" borderId="1" pivotButton="0" quotePrefix="0" xfId="0"/>
    <xf numFmtId="165" fontId="0" fillId="2" borderId="1" pivotButton="0" quotePrefix="0" xfId="0"/>
    <xf numFmtId="0" fontId="3" fillId="4" borderId="1" pivotButton="0" quotePrefix="0" xfId="0"/>
    <xf numFmtId="0" fontId="0" fillId="3" borderId="1" pivotButton="0" quotePrefix="0" xfId="0"/>
    <xf numFmtId="0" fontId="0" fillId="0" borderId="1" pivotButton="0" quotePrefix="0" xfId="0"/>
    <xf numFmtId="166" fontId="0" fillId="2" borderId="1" pivotButton="0" quotePrefix="0" xfId="0"/>
    <xf numFmtId="167" fontId="0" fillId="2" borderId="1" pivotButton="0" quotePrefix="0" xfId="0"/>
    <xf numFmtId="10" fontId="0" fillId="2" borderId="1" pivotButton="0" quotePrefix="0" xfId="0"/>
    <xf numFmtId="0" fontId="0" fillId="4" borderId="1" pivotButton="0" quotePrefix="0" xfId="0"/>
    <xf numFmtId="0" fontId="3" fillId="4" borderId="1" applyAlignment="1" pivotButton="0" quotePrefix="0" xfId="0">
      <alignment vertical="top" wrapText="1"/>
    </xf>
    <xf numFmtId="166" fontId="0" fillId="3" borderId="1" pivotButton="0" quotePrefix="0" xfId="0"/>
    <xf numFmtId="168" fontId="0" fillId="2" borderId="1" pivotButton="0" quotePrefix="0" xfId="0"/>
    <xf numFmtId="168" fontId="0" fillId="3" borderId="1" pivotButton="0" quotePrefix="0" xfId="0"/>
    <xf numFmtId="166" fontId="3" fillId="3" borderId="1" pivotButton="0" quotePrefix="0" xfId="0"/>
    <xf numFmtId="0" fontId="3" fillId="5" borderId="1" pivotButton="0" quotePrefix="0" xfId="0"/>
    <xf numFmtId="166" fontId="3" fillId="5" borderId="1" pivotButton="0" quotePrefix="0" xfId="0"/>
    <xf numFmtId="166" fontId="4" fillId="5" borderId="1" pivotButton="0" quotePrefix="0" xfId="0"/>
    <xf numFmtId="0" fontId="4" fillId="3" borderId="1" applyAlignment="1" pivotButton="0" quotePrefix="0" xfId="0">
      <alignment horizontal="center"/>
    </xf>
    <xf numFmtId="166" fontId="4" fillId="3" borderId="1" applyAlignment="1" pivotButton="0" quotePrefix="0" xfId="0">
      <alignment horizontal="center"/>
    </xf>
  </cellXfs>
  <cellStyles count="1">
    <cellStyle name="Normal" xfId="0" builtinId="0" hidden="0"/>
  </cellStyles>
  <dxfs count="1">
    <dxf>
      <fill>
        <patternFill patternType="solid">
          <fgColor rgb="00FDECEC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styles" Target="styles.xml" Id="rId9"/><Relationship Type="http://schemas.openxmlformats.org/officeDocument/2006/relationships/theme" Target="theme/theme1.xml" Id="rId10"/></Relationships>
</file>

<file path=xl/charts/chart1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Net pay by employee</a:t>
            </a:r>
          </a:p>
        </rich>
      </tx>
    </title>
    <plotArea>
      <barChart>
        <barDir val="col"/>
        <grouping val="clustered"/>
        <ser>
          <idx val="0"/>
          <order val="0"/>
          <spPr>
            <a:ln xmlns:a="http://schemas.openxmlformats.org/drawingml/2006/main">
              <a:prstDash val="solid"/>
            </a:ln>
          </spPr>
          <cat>
            <numRef>
              <f>'Salary register'!$B$5:$B$12</f>
            </numRef>
          </cat>
          <val>
            <numRef>
              <f>'Salary register'!$Q$5:$Q$12</f>
            </numRef>
          </val>
        </ser>
        <gapWidth val="150"/>
        <axId val="10"/>
        <axId val="100"/>
      </barChart>
      <catAx>
        <axId val="10"/>
        <scaling>
          <orientation val="minMax"/>
        </scaling>
        <axPos val="l"/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majorTickMark val="none"/>
        <minorTickMark val="none"/>
        <crossAx val="10"/>
      </valAx>
    </plotArea>
    <plotVisOnly val="1"/>
    <dispBlanksAs val="gap"/>
  </chart>
</chartSpace>
</file>

<file path=xl/charts/chart2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Net pay by department</a:t>
            </a:r>
          </a:p>
        </rich>
      </tx>
    </title>
    <plotArea>
      <barChart>
        <barDir val="col"/>
        <grouping val="clustered"/>
        <ser>
          <idx val="0"/>
          <order val="0"/>
          <spPr>
            <a:ln xmlns:a="http://schemas.openxmlformats.org/drawingml/2006/main">
              <a:prstDash val="solid"/>
            </a:ln>
          </spPr>
          <cat>
            <numRef>
              <f>'Report'!$A$5:$A$8</f>
            </numRef>
          </cat>
          <val>
            <numRef>
              <f>'Report'!$E$5:$E$8</f>
            </numRef>
          </val>
        </ser>
        <gapWidth val="150"/>
        <axId val="10"/>
        <axId val="100"/>
      </barChart>
      <catAx>
        <axId val="10"/>
        <scaling>
          <orientation val="minMax"/>
        </scaling>
        <axPos val="l"/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majorTickMark val="none"/>
        <minorTickMark val="none"/>
        <crossAx val="10"/>
      </valAx>
    </plotArea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/><Relationship Type="http://schemas.openxmlformats.org/officeDocument/2006/relationships/chart" Target="/xl/charts/chart2.xml" Id="rId2"/></Relationships>
</file>

<file path=xl/drawings/drawing1.xml><?xml version="1.0" encoding="utf-8"?>
<wsDr xmlns="http://schemas.openxmlformats.org/drawingml/2006/spreadsheetDrawing">
  <oneCellAnchor>
    <from>
      <col>0</col>
      <colOff>0</colOff>
      <row>7</row>
      <rowOff>0</rowOff>
    </from>
    <ext cx="5760000" cy="2700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  <oneCellAnchor>
    <from>
      <col>0</col>
      <colOff>0</colOff>
      <row>24</row>
      <rowOff>0</rowOff>
    </from>
    <ext cx="4320000" cy="2700000"/>
    <graphicFrame>
      <nvGraphicFramePr>
        <cNvPr id="2" name="Chart 2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8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9"/>
  <sheetViews>
    <sheetView workbookViewId="0">
      <selection activeCell="A1" sqref="A1"/>
    </sheetView>
  </sheetViews>
  <sheetFormatPr baseColWidth="8" defaultRowHeight="15"/>
  <cols>
    <col width="120" customWidth="1" min="1" max="1"/>
  </cols>
  <sheetData>
    <row r="1">
      <c r="A1" s="1" t="inlineStr">
        <is>
          <t>Salary slip generator</t>
        </is>
      </c>
    </row>
    <row r="3">
      <c r="A3" t="inlineStr">
        <is>
          <t>Made-up data: every name, amount, shop and date in this file is made up for practice. Replace it with your own.</t>
        </is>
      </c>
    </row>
    <row r="4">
      <c r="A4" t="inlineStr">
        <is>
          <t>Yellow cells are inputs: type over them. Green cells hold formulas: do not type over them. Blue rows are headers and totals.</t>
        </is>
      </c>
    </row>
    <row r="5">
      <c r="A5" t="inlineStr">
        <is>
          <t>From ravindrabagale.com, Excel course, Excel Business Management Systems. By Ravindra Bagale.</t>
        </is>
      </c>
    </row>
    <row r="6">
      <c r="A6" t="inlineStr"/>
    </row>
    <row r="7">
      <c r="A7" t="inlineStr">
        <is>
          <t>Sheets: Setup (company, month, statutory rates with sources), Employees, Monthly inputs, Salary register, Salary slip (printable), Report, Dashboard.</t>
        </is>
      </c>
    </row>
    <row r="8">
      <c r="A8" t="inlineStr">
        <is>
          <t>To print a slip: open Salary slip, pick the Emp ID in B4, then print. Repeat for each employee, or save each as PDF.</t>
        </is>
      </c>
    </row>
    <row r="9">
      <c r="A9" t="inlineStr">
        <is>
          <t>PF, ESI and PT use the rates in Setup. Check them on epfindia.gov.in, esic.gov.in and mahagst.gov.in before each financial year. TDS is typed, not calculated.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E21"/>
  <sheetViews>
    <sheetView workbookViewId="0">
      <selection activeCell="A1" sqref="A1"/>
    </sheetView>
  </sheetViews>
  <sheetFormatPr baseColWidth="8" defaultRowHeight="15"/>
  <cols>
    <col width="34" customWidth="1" min="1" max="1"/>
    <col width="30" customWidth="1" min="2" max="2"/>
    <col width="70" customWidth="1" min="3" max="3"/>
    <col width="13" customWidth="1" min="5" max="5"/>
  </cols>
  <sheetData>
    <row r="1">
      <c r="A1" s="1" t="inlineStr">
        <is>
          <t>Salary Slip Generator: Setup (Bagale Engineering Works, Pune)</t>
        </is>
      </c>
    </row>
    <row r="2">
      <c r="A2" s="2" t="inlineStr">
        <is>
          <t>Company details, salary month and statutory rates. Rates are real (sources in column C); the employees are made up.</t>
        </is>
      </c>
    </row>
    <row r="3">
      <c r="A3" s="3" t="inlineStr">
        <is>
          <t>Company</t>
        </is>
      </c>
      <c r="B3" s="4" t="inlineStr">
        <is>
          <t>Bagale Engineering Works, Pune</t>
        </is>
      </c>
    </row>
    <row r="4">
      <c r="A4" s="3" t="inlineStr">
        <is>
          <t>Salary month (first day)</t>
        </is>
      </c>
      <c r="B4" s="5" t="n">
        <v>46296</v>
      </c>
      <c r="E4" s="6" t="inlineStr">
        <is>
          <t>Departments</t>
        </is>
      </c>
    </row>
    <row r="5">
      <c r="A5" s="3" t="inlineStr">
        <is>
          <t>Days in the month</t>
        </is>
      </c>
      <c r="B5" s="7">
        <f>DAY(EOMONTH(B4,0))</f>
        <v/>
      </c>
      <c r="E5" s="4" t="inlineStr">
        <is>
          <t>Production</t>
        </is>
      </c>
    </row>
    <row r="6">
      <c r="E6" s="4" t="inlineStr">
        <is>
          <t>Accounts</t>
        </is>
      </c>
    </row>
    <row r="7">
      <c r="E7" s="4" t="inlineStr">
        <is>
          <t>Sales</t>
        </is>
      </c>
    </row>
    <row r="8">
      <c r="E8" s="4" t="inlineStr">
        <is>
          <t>Stores</t>
        </is>
      </c>
    </row>
    <row r="10">
      <c r="A10" s="6" t="inlineStr">
        <is>
          <t>Statutory rates (checked 17 Oct 2026)</t>
        </is>
      </c>
      <c r="B10" s="6" t="inlineStr">
        <is>
          <t>Value</t>
        </is>
      </c>
      <c r="C10" s="6" t="inlineStr">
        <is>
          <t>Source</t>
        </is>
      </c>
    </row>
    <row r="11">
      <c r="A11" s="8" t="inlineStr">
        <is>
          <t>PF wage ceiling (₹ per month)</t>
        </is>
      </c>
      <c r="B11" s="9" t="n">
        <v>25000</v>
      </c>
      <c r="C11" s="8" t="inlineStr">
        <is>
          <t>EPFO / Ministry of Labour S.O. 5109(E): ₹25,000 from 17 Sep 2026 (was ₹15,000)</t>
        </is>
      </c>
    </row>
    <row r="12">
      <c r="A12" s="8" t="inlineStr">
        <is>
          <t>PF employee share</t>
        </is>
      </c>
      <c r="B12" s="10" t="n">
        <v>0.12</v>
      </c>
      <c r="C12" s="8" t="inlineStr">
        <is>
          <t>EPF: 12% of basic wages (employee) and 12% employer</t>
        </is>
      </c>
    </row>
    <row r="13">
      <c r="A13" s="8" t="inlineStr">
        <is>
          <t>Employer share to EPS (pension)</t>
        </is>
      </c>
      <c r="B13" s="11" t="n">
        <v>0.0833</v>
      </c>
      <c r="C13" s="8" t="inlineStr">
        <is>
          <t>Employer 12% = 8.33% EPS + 3.67% EPF</t>
        </is>
      </c>
    </row>
    <row r="14">
      <c r="A14" s="8" t="inlineStr">
        <is>
          <t>ESI wage ceiling (₹ per month)</t>
        </is>
      </c>
      <c r="B14" s="9" t="n">
        <v>21000</v>
      </c>
      <c r="C14" s="8" t="inlineStr">
        <is>
          <t>esic.gov.in: covered if wages ≤ ₹21,000 (₹25,000 for persons with disability)</t>
        </is>
      </c>
    </row>
    <row r="15">
      <c r="A15" s="8" t="inlineStr">
        <is>
          <t>ESI employee share</t>
        </is>
      </c>
      <c r="B15" s="11" t="n">
        <v>0.0075</v>
      </c>
      <c r="C15" s="8" t="inlineStr">
        <is>
          <t>esic.gov.in: 0.75% employee, rounded up to the next rupee</t>
        </is>
      </c>
    </row>
    <row r="16">
      <c r="A16" s="8" t="inlineStr">
        <is>
          <t>ESI employer share</t>
        </is>
      </c>
      <c r="B16" s="11" t="n">
        <v>0.0325</v>
      </c>
      <c r="C16" s="8" t="inlineStr">
        <is>
          <t>esic.gov.in: 3.25% employer</t>
        </is>
      </c>
    </row>
    <row r="18">
      <c r="A18" s="6" t="inlineStr">
        <is>
          <t>Professional tax, Maharashtra (MAHAGST schedule from 1 Apr 2023)</t>
        </is>
      </c>
      <c r="B18" s="12" t="inlineStr"/>
      <c r="C18" s="12" t="inlineStr"/>
    </row>
    <row r="19">
      <c r="A19" t="inlineStr">
        <is>
          <t>Men: up to ₹7,500 nil; ₹7,501 to ₹10,000 ₹175; above ₹10,000 ₹200 a month and ₹300 in February (₹2,500 a year).</t>
        </is>
      </c>
    </row>
    <row r="20">
      <c r="A20" t="inlineStr">
        <is>
          <t>Women: up to ₹25,000 nil; above ₹25,000 ₹200 a month and ₹300 in February.</t>
        </is>
      </c>
    </row>
    <row r="21">
      <c r="A21" t="inlineStr">
        <is>
          <t>TDS on salary is NOT calculated here: type the monthly TDS your accountant works out from the employee's declaration and regime.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K12"/>
  <sheetViews>
    <sheetView workbookViewId="0">
      <selection activeCell="A1" sqref="A1"/>
    </sheetView>
  </sheetViews>
  <sheetFormatPr baseColWidth="8" defaultRowHeight="15"/>
  <cols>
    <col width="8" customWidth="1" min="1" max="1"/>
    <col width="17" customWidth="1" min="2" max="2"/>
    <col width="9" customWidth="1" min="3" max="3"/>
    <col width="17" customWidth="1" min="4" max="4"/>
    <col width="12" customWidth="1" min="5" max="5"/>
    <col width="10" customWidth="1" min="6" max="6"/>
    <col width="10" customWidth="1" min="7" max="7"/>
    <col width="11" customWidth="1" min="8" max="8"/>
    <col width="11" customWidth="1" min="9" max="9"/>
    <col width="12" customWidth="1" min="10" max="10"/>
    <col width="12" customWidth="1" min="11" max="11"/>
  </cols>
  <sheetData>
    <row r="1">
      <c r="A1" s="1" t="inlineStr">
        <is>
          <t>Employee master</t>
        </is>
      </c>
    </row>
    <row r="2">
      <c r="A2" s="2" t="inlineStr">
        <is>
          <t>Made-up employees and monthly salary structure (₹ per month at full attendance).</t>
        </is>
      </c>
    </row>
    <row r="4">
      <c r="A4" s="13" t="inlineStr">
        <is>
          <t>Emp ID</t>
        </is>
      </c>
      <c r="B4" s="13" t="inlineStr">
        <is>
          <t>Name</t>
        </is>
      </c>
      <c r="C4" s="13" t="inlineStr">
        <is>
          <t>Gender (M/F)</t>
        </is>
      </c>
      <c r="D4" s="13" t="inlineStr">
        <is>
          <t>Designation</t>
        </is>
      </c>
      <c r="E4" s="13" t="inlineStr">
        <is>
          <t>Department</t>
        </is>
      </c>
      <c r="F4" s="13" t="inlineStr">
        <is>
          <t>Basic</t>
        </is>
      </c>
      <c r="G4" s="13" t="inlineStr">
        <is>
          <t>HRA</t>
        </is>
      </c>
      <c r="H4" s="13" t="inlineStr">
        <is>
          <t>Conveyance</t>
        </is>
      </c>
      <c r="I4" s="13" t="inlineStr">
        <is>
          <t>Special allowance</t>
        </is>
      </c>
      <c r="J4" s="13" t="inlineStr">
        <is>
          <t>Monthly gross</t>
        </is>
      </c>
      <c r="K4" s="13" t="inlineStr">
        <is>
          <t>Bank account</t>
        </is>
      </c>
    </row>
    <row r="5">
      <c r="A5" s="4" t="inlineStr">
        <is>
          <t>E01</t>
        </is>
      </c>
      <c r="B5" s="4" t="inlineStr">
        <is>
          <t>Ravindra Bagale</t>
        </is>
      </c>
      <c r="C5" s="4" t="inlineStr">
        <is>
          <t>M</t>
        </is>
      </c>
      <c r="D5" s="4" t="inlineStr">
        <is>
          <t>Supervisor</t>
        </is>
      </c>
      <c r="E5" s="4" t="inlineStr">
        <is>
          <t>Production</t>
        </is>
      </c>
      <c r="F5" s="9" t="n">
        <v>24000</v>
      </c>
      <c r="G5" s="9" t="n">
        <v>9600</v>
      </c>
      <c r="H5" s="9" t="n">
        <v>1600</v>
      </c>
      <c r="I5" s="9" t="n">
        <v>4800</v>
      </c>
      <c r="J5" s="14">
        <f>SUM(F5:I5)</f>
        <v/>
      </c>
      <c r="K5" s="4" t="inlineStr">
        <is>
          <t>XXXX4821</t>
        </is>
      </c>
    </row>
    <row r="6">
      <c r="A6" s="4" t="inlineStr">
        <is>
          <t>E02</t>
        </is>
      </c>
      <c r="B6" s="4" t="inlineStr">
        <is>
          <t>Shraddha Bagale</t>
        </is>
      </c>
      <c r="C6" s="4" t="inlineStr">
        <is>
          <t>F</t>
        </is>
      </c>
      <c r="D6" s="4" t="inlineStr">
        <is>
          <t>Accountant</t>
        </is>
      </c>
      <c r="E6" s="4" t="inlineStr">
        <is>
          <t>Accounts</t>
        </is>
      </c>
      <c r="F6" s="9" t="n">
        <v>18000</v>
      </c>
      <c r="G6" s="9" t="n">
        <v>7200</v>
      </c>
      <c r="H6" s="9" t="n">
        <v>1600</v>
      </c>
      <c r="I6" s="9" t="n">
        <v>3200</v>
      </c>
      <c r="J6" s="14">
        <f>SUM(F6:I6)</f>
        <v/>
      </c>
      <c r="K6" s="4" t="inlineStr">
        <is>
          <t>XXXX1937</t>
        </is>
      </c>
    </row>
    <row r="7">
      <c r="A7" s="4" t="inlineStr">
        <is>
          <t>E03</t>
        </is>
      </c>
      <c r="B7" s="4" t="inlineStr">
        <is>
          <t>Ruhi Bagale</t>
        </is>
      </c>
      <c r="C7" s="4" t="inlineStr">
        <is>
          <t>F</t>
        </is>
      </c>
      <c r="D7" s="4" t="inlineStr">
        <is>
          <t>Sales executive</t>
        </is>
      </c>
      <c r="E7" s="4" t="inlineStr">
        <is>
          <t>Sales</t>
        </is>
      </c>
      <c r="F7" s="9" t="n">
        <v>11000</v>
      </c>
      <c r="G7" s="9" t="n">
        <v>4400</v>
      </c>
      <c r="H7" s="9" t="n">
        <v>1600</v>
      </c>
      <c r="I7" s="9" t="n">
        <v>1000</v>
      </c>
      <c r="J7" s="14">
        <f>SUM(F7:I7)</f>
        <v/>
      </c>
      <c r="K7" s="4" t="inlineStr">
        <is>
          <t>XXXX6604</t>
        </is>
      </c>
    </row>
    <row r="8">
      <c r="A8" s="4" t="inlineStr">
        <is>
          <t>E04</t>
        </is>
      </c>
      <c r="B8" s="4" t="inlineStr">
        <is>
          <t>Shahrukh</t>
        </is>
      </c>
      <c r="C8" s="4" t="inlineStr">
        <is>
          <t>M</t>
        </is>
      </c>
      <c r="D8" s="4" t="inlineStr">
        <is>
          <t>Machine operator</t>
        </is>
      </c>
      <c r="E8" s="4" t="inlineStr">
        <is>
          <t>Production</t>
        </is>
      </c>
      <c r="F8" s="9" t="n">
        <v>9500</v>
      </c>
      <c r="G8" s="9" t="n">
        <v>3800</v>
      </c>
      <c r="H8" s="9" t="n">
        <v>1200</v>
      </c>
      <c r="I8" s="9" t="n">
        <v>500</v>
      </c>
      <c r="J8" s="14">
        <f>SUM(F8:I8)</f>
        <v/>
      </c>
      <c r="K8" s="4" t="inlineStr">
        <is>
          <t>XXXX2290</t>
        </is>
      </c>
    </row>
    <row r="9">
      <c r="A9" s="4" t="inlineStr">
        <is>
          <t>E05</t>
        </is>
      </c>
      <c r="B9" s="4" t="inlineStr">
        <is>
          <t>Amir</t>
        </is>
      </c>
      <c r="C9" s="4" t="inlineStr">
        <is>
          <t>M</t>
        </is>
      </c>
      <c r="D9" s="4" t="inlineStr">
        <is>
          <t>Machine operator</t>
        </is>
      </c>
      <c r="E9" s="4" t="inlineStr">
        <is>
          <t>Production</t>
        </is>
      </c>
      <c r="F9" s="9" t="n">
        <v>10000</v>
      </c>
      <c r="G9" s="9" t="n">
        <v>4000</v>
      </c>
      <c r="H9" s="9" t="n">
        <v>1200</v>
      </c>
      <c r="I9" s="9" t="n">
        <v>800</v>
      </c>
      <c r="J9" s="14">
        <f>SUM(F9:I9)</f>
        <v/>
      </c>
      <c r="K9" s="4" t="inlineStr">
        <is>
          <t>XXXX7315</t>
        </is>
      </c>
    </row>
    <row r="10">
      <c r="A10" s="4" t="inlineStr">
        <is>
          <t>E06</t>
        </is>
      </c>
      <c r="B10" s="4" t="inlineStr">
        <is>
          <t>Salman</t>
        </is>
      </c>
      <c r="C10" s="4" t="inlineStr">
        <is>
          <t>M</t>
        </is>
      </c>
      <c r="D10" s="4" t="inlineStr">
        <is>
          <t>Storekeeper</t>
        </is>
      </c>
      <c r="E10" s="4" t="inlineStr">
        <is>
          <t>Stores</t>
        </is>
      </c>
      <c r="F10" s="9" t="n">
        <v>8000</v>
      </c>
      <c r="G10" s="9" t="n">
        <v>3200</v>
      </c>
      <c r="H10" s="9" t="n">
        <v>1200</v>
      </c>
      <c r="I10" s="9" t="n">
        <v>0</v>
      </c>
      <c r="J10" s="14">
        <f>SUM(F10:I10)</f>
        <v/>
      </c>
      <c r="K10" s="4" t="inlineStr">
        <is>
          <t>XXXX5048</t>
        </is>
      </c>
    </row>
    <row r="11">
      <c r="A11" s="4" t="inlineStr">
        <is>
          <t>E07</t>
        </is>
      </c>
      <c r="B11" s="4" t="inlineStr">
        <is>
          <t>Zoya</t>
        </is>
      </c>
      <c r="C11" s="4" t="inlineStr">
        <is>
          <t>F</t>
        </is>
      </c>
      <c r="D11" s="4" t="inlineStr">
        <is>
          <t>Sales executive</t>
        </is>
      </c>
      <c r="E11" s="4" t="inlineStr">
        <is>
          <t>Sales</t>
        </is>
      </c>
      <c r="F11" s="9" t="n">
        <v>14000</v>
      </c>
      <c r="G11" s="9" t="n">
        <v>5600</v>
      </c>
      <c r="H11" s="9" t="n">
        <v>1600</v>
      </c>
      <c r="I11" s="9" t="n">
        <v>2800</v>
      </c>
      <c r="J11" s="14">
        <f>SUM(F11:I11)</f>
        <v/>
      </c>
      <c r="K11" s="4" t="inlineStr">
        <is>
          <t>XXXX8862</t>
        </is>
      </c>
    </row>
    <row r="12">
      <c r="A12" s="4" t="inlineStr">
        <is>
          <t>E08</t>
        </is>
      </c>
      <c r="B12" s="4" t="inlineStr">
        <is>
          <t>Ravina</t>
        </is>
      </c>
      <c r="C12" s="4" t="inlineStr">
        <is>
          <t>F</t>
        </is>
      </c>
      <c r="D12" s="4" t="inlineStr">
        <is>
          <t>Billing assistant</t>
        </is>
      </c>
      <c r="E12" s="4" t="inlineStr">
        <is>
          <t>Accounts</t>
        </is>
      </c>
      <c r="F12" s="9" t="n">
        <v>12000</v>
      </c>
      <c r="G12" s="9" t="n">
        <v>4800</v>
      </c>
      <c r="H12" s="9" t="n">
        <v>1600</v>
      </c>
      <c r="I12" s="9" t="n">
        <v>1600</v>
      </c>
      <c r="J12" s="14">
        <f>SUM(F12:I12)</f>
        <v/>
      </c>
      <c r="K12" s="4" t="inlineStr">
        <is>
          <t>XXXX3179</t>
        </is>
      </c>
    </row>
  </sheetData>
  <dataValidations count="2">
    <dataValidation sqref="C5:C40" showDropDown="0" showInputMessage="0" showErrorMessage="1" allowBlank="1" errorTitle="Not in the list" error="Pick a value from the list" type="list">
      <formula1>"M,F"</formula1>
    </dataValidation>
    <dataValidation sqref="E5:E40" showDropDown="0" showInputMessage="0" showErrorMessage="1" allowBlank="1" errorTitle="Not in the list" error="Pick a value from the list" type="list">
      <formula1>=Setup!$E$5:$E$8</formula1>
    </dataValidation>
  </dataValidations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F12"/>
  <sheetViews>
    <sheetView workbookViewId="0">
      <selection activeCell="A1" sqref="A1"/>
    </sheetView>
  </sheetViews>
  <sheetFormatPr baseColWidth="8" defaultRowHeight="15"/>
  <cols>
    <col width="8" customWidth="1" min="1" max="1"/>
    <col width="17" customWidth="1" min="2" max="2"/>
    <col width="12" customWidth="1" min="3" max="3"/>
    <col width="11" customWidth="1" min="4" max="4"/>
    <col width="12" customWidth="1" min="5" max="5"/>
    <col width="14" customWidth="1" min="6" max="6"/>
  </cols>
  <sheetData>
    <row r="1">
      <c r="A1" s="1" t="inlineStr">
        <is>
          <t>Monthly inputs (October 2026)</t>
        </is>
      </c>
    </row>
    <row r="2">
      <c r="A2" s="2" t="inlineStr">
        <is>
          <t>Unpaid days come from the attendance system (31 minus final payable days). Incentive, advance and TDS are typed each month.</t>
        </is>
      </c>
    </row>
    <row r="4">
      <c r="A4" s="13" t="inlineStr">
        <is>
          <t>Emp ID</t>
        </is>
      </c>
      <c r="B4" s="13" t="inlineStr">
        <is>
          <t>Name</t>
        </is>
      </c>
      <c r="C4" s="13" t="inlineStr">
        <is>
          <t>Unpaid days (LOP)</t>
        </is>
      </c>
      <c r="D4" s="13" t="inlineStr">
        <is>
          <t>Incentive</t>
        </is>
      </c>
      <c r="E4" s="13" t="inlineStr">
        <is>
          <t>Advance recovery</t>
        </is>
      </c>
      <c r="F4" s="13" t="inlineStr">
        <is>
          <t>TDS (from declaration)</t>
        </is>
      </c>
    </row>
    <row r="5">
      <c r="A5" s="7">
        <f>Employees!A5</f>
        <v/>
      </c>
      <c r="B5" s="7">
        <f>_xlfn.XLOOKUP(A5,Employees!$A$5:$A$12,Employees!$B$5:$B$12)</f>
        <v/>
      </c>
      <c r="C5" s="15" t="n">
        <v>0</v>
      </c>
      <c r="D5" s="9" t="n">
        <v>0</v>
      </c>
      <c r="E5" s="9" t="n">
        <v>0</v>
      </c>
      <c r="F5" s="9" t="n">
        <v>1200</v>
      </c>
    </row>
    <row r="6">
      <c r="A6" s="7">
        <f>Employees!A6</f>
        <v/>
      </c>
      <c r="B6" s="7">
        <f>_xlfn.XLOOKUP(A6,Employees!$A$5:$A$12,Employees!$B$5:$B$12)</f>
        <v/>
      </c>
      <c r="C6" s="15" t="n">
        <v>1.5</v>
      </c>
      <c r="D6" s="9" t="n">
        <v>0</v>
      </c>
      <c r="E6" s="9" t="n">
        <v>0</v>
      </c>
      <c r="F6" s="9" t="n">
        <v>0</v>
      </c>
    </row>
    <row r="7">
      <c r="A7" s="7">
        <f>Employees!A7</f>
        <v/>
      </c>
      <c r="B7" s="7">
        <f>_xlfn.XLOOKUP(A7,Employees!$A$5:$A$12,Employees!$B$5:$B$12)</f>
        <v/>
      </c>
      <c r="C7" s="15" t="n">
        <v>0.5</v>
      </c>
      <c r="D7" s="9" t="n">
        <v>1500</v>
      </c>
      <c r="E7" s="9" t="n">
        <v>0</v>
      </c>
      <c r="F7" s="9" t="n">
        <v>0</v>
      </c>
    </row>
    <row r="8">
      <c r="A8" s="7">
        <f>Employees!A8</f>
        <v/>
      </c>
      <c r="B8" s="7">
        <f>_xlfn.XLOOKUP(A8,Employees!$A$5:$A$12,Employees!$B$5:$B$12)</f>
        <v/>
      </c>
      <c r="C8" s="15" t="n">
        <v>4</v>
      </c>
      <c r="D8" s="9" t="n">
        <v>0</v>
      </c>
      <c r="E8" s="9" t="n">
        <v>1000</v>
      </c>
      <c r="F8" s="9" t="n">
        <v>0</v>
      </c>
    </row>
    <row r="9">
      <c r="A9" s="7">
        <f>Employees!A9</f>
        <v/>
      </c>
      <c r="B9" s="7">
        <f>_xlfn.XLOOKUP(A9,Employees!$A$5:$A$12,Employees!$B$5:$B$12)</f>
        <v/>
      </c>
      <c r="C9" s="15" t="n">
        <v>0</v>
      </c>
      <c r="D9" s="9" t="n">
        <v>0</v>
      </c>
      <c r="E9" s="9" t="n">
        <v>0</v>
      </c>
      <c r="F9" s="9" t="n">
        <v>0</v>
      </c>
    </row>
    <row r="10">
      <c r="A10" s="7">
        <f>Employees!A10</f>
        <v/>
      </c>
      <c r="B10" s="7">
        <f>_xlfn.XLOOKUP(A10,Employees!$A$5:$A$12,Employees!$B$5:$B$12)</f>
        <v/>
      </c>
      <c r="C10" s="15" t="n">
        <v>4</v>
      </c>
      <c r="D10" s="9" t="n">
        <v>0</v>
      </c>
      <c r="E10" s="9" t="n">
        <v>500</v>
      </c>
      <c r="F10" s="9" t="n">
        <v>0</v>
      </c>
    </row>
    <row r="11">
      <c r="A11" s="7">
        <f>Employees!A11</f>
        <v/>
      </c>
      <c r="B11" s="7">
        <f>_xlfn.XLOOKUP(A11,Employees!$A$5:$A$12,Employees!$B$5:$B$12)</f>
        <v/>
      </c>
      <c r="C11" s="15" t="n">
        <v>0.5</v>
      </c>
      <c r="D11" s="9" t="n">
        <v>2000</v>
      </c>
      <c r="E11" s="9" t="n">
        <v>0</v>
      </c>
      <c r="F11" s="9" t="n">
        <v>0</v>
      </c>
    </row>
    <row r="12">
      <c r="A12" s="7">
        <f>Employees!A12</f>
        <v/>
      </c>
      <c r="B12" s="7">
        <f>_xlfn.XLOOKUP(A12,Employees!$A$5:$A$12,Employees!$B$5:$B$12)</f>
        <v/>
      </c>
      <c r="C12" s="15" t="n">
        <v>0.5</v>
      </c>
      <c r="D12" s="9" t="n">
        <v>0</v>
      </c>
      <c r="E12" s="9" t="n">
        <v>0</v>
      </c>
      <c r="F12" s="9" t="n">
        <v>0</v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Q13"/>
  <sheetViews>
    <sheetView workbookViewId="0">
      <pane xSplit="2" ySplit="4" topLeftCell="C5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7" customWidth="1" min="1" max="1"/>
    <col width="16" customWidth="1" min="2" max="2"/>
    <col width="7" customWidth="1" min="3" max="3"/>
    <col width="8" customWidth="1" min="4" max="4"/>
    <col width="10" customWidth="1" min="5" max="5"/>
    <col width="10" customWidth="1" min="6" max="6"/>
    <col width="10" customWidth="1" min="7" max="7"/>
    <col width="10" customWidth="1" min="8" max="8"/>
    <col width="10" customWidth="1" min="9" max="9"/>
    <col width="10" customWidth="1" min="10" max="10"/>
    <col width="10" customWidth="1" min="11" max="11"/>
    <col width="10" customWidth="1" min="12" max="12"/>
    <col width="10" customWidth="1" min="13" max="13"/>
    <col width="10" customWidth="1" min="14" max="14"/>
    <col width="10" customWidth="1" min="15" max="15"/>
    <col width="10" customWidth="1" min="16" max="16"/>
    <col width="11" customWidth="1" min="17" max="17"/>
  </cols>
  <sheetData>
    <row r="1">
      <c r="A1" s="1" t="inlineStr">
        <is>
          <t>Salary register: every employee, every rupee</t>
        </is>
      </c>
    </row>
    <row r="2">
      <c r="A2" s="2" t="inlineStr">
        <is>
          <t>Earned = monthly amount × paid days ÷ days in month, rounded. PF on earned basic up to the ceiling; ESI only if monthly gross ≤ ceiling; PT Maharashtra slabs.</t>
        </is>
      </c>
    </row>
    <row r="4">
      <c r="A4" s="13" t="inlineStr">
        <is>
          <t>Emp ID</t>
        </is>
      </c>
      <c r="B4" s="13" t="inlineStr">
        <is>
          <t>Name</t>
        </is>
      </c>
      <c r="C4" s="13" t="inlineStr">
        <is>
          <t>Gender</t>
        </is>
      </c>
      <c r="D4" s="13" t="inlineStr">
        <is>
          <t>Paid days</t>
        </is>
      </c>
      <c r="E4" s="13" t="inlineStr">
        <is>
          <t>Basic</t>
        </is>
      </c>
      <c r="F4" s="13" t="inlineStr">
        <is>
          <t>HRA</t>
        </is>
      </c>
      <c r="G4" s="13" t="inlineStr">
        <is>
          <t>Conveyance</t>
        </is>
      </c>
      <c r="H4" s="13" t="inlineStr">
        <is>
          <t>Special</t>
        </is>
      </c>
      <c r="I4" s="13" t="inlineStr">
        <is>
          <t>Incentive</t>
        </is>
      </c>
      <c r="J4" s="13" t="inlineStr">
        <is>
          <t>Gross earned</t>
        </is>
      </c>
      <c r="K4" s="13" t="inlineStr">
        <is>
          <t>PF</t>
        </is>
      </c>
      <c r="L4" s="13" t="inlineStr">
        <is>
          <t>ESI</t>
        </is>
      </c>
      <c r="M4" s="13" t="inlineStr">
        <is>
          <t>PT</t>
        </is>
      </c>
      <c r="N4" s="13" t="inlineStr">
        <is>
          <t>TDS</t>
        </is>
      </c>
      <c r="O4" s="13" t="inlineStr">
        <is>
          <t>Advance</t>
        </is>
      </c>
      <c r="P4" s="13" t="inlineStr">
        <is>
          <t>Total deductions</t>
        </is>
      </c>
      <c r="Q4" s="13" t="inlineStr">
        <is>
          <t>Net pay</t>
        </is>
      </c>
    </row>
    <row r="5">
      <c r="A5" s="7">
        <f>Employees!A5</f>
        <v/>
      </c>
      <c r="B5" s="7">
        <f>_xlfn.XLOOKUP($A5,Employees!$A$5:$A$12,Employees!$B$5:$B$12)</f>
        <v/>
      </c>
      <c r="C5" s="7">
        <f>_xlfn.XLOOKUP($A5,Employees!$A$5:$A$12,Employees!$C$5:$C$12)</f>
        <v/>
      </c>
      <c r="D5" s="16">
        <f>Setup!$B$5-_xlfn.XLOOKUP(A5,Monthly!$A$5:$A$12,Monthly!$C$5:$C$12)</f>
        <v/>
      </c>
      <c r="E5" s="14">
        <f>ROUND(_xlfn.XLOOKUP($A5,Employees!$A$5:$A$12,Employees!$F$5:$F$12)*$D5/Setup!$B$5,0)</f>
        <v/>
      </c>
      <c r="F5" s="14">
        <f>ROUND(_xlfn.XLOOKUP($A5,Employees!$A$5:$A$12,Employees!$G$5:$G$12)*$D5/Setup!$B$5,0)</f>
        <v/>
      </c>
      <c r="G5" s="14">
        <f>ROUND(_xlfn.XLOOKUP($A5,Employees!$A$5:$A$12,Employees!$H$5:$H$12)*$D5/Setup!$B$5,0)</f>
        <v/>
      </c>
      <c r="H5" s="14">
        <f>ROUND(_xlfn.XLOOKUP($A5,Employees!$A$5:$A$12,Employees!$I$5:$I$12)*$D5/Setup!$B$5,0)</f>
        <v/>
      </c>
      <c r="I5" s="14">
        <f>_xlfn.XLOOKUP(A5,Monthly!$A$5:$A$12,Monthly!$D$5:$D$12)</f>
        <v/>
      </c>
      <c r="J5" s="17">
        <f>SUM(E5:I5)</f>
        <v/>
      </c>
      <c r="K5" s="14">
        <f>ROUND(MIN(E5,Setup!$B$11)*Setup!$B$12,0)</f>
        <v/>
      </c>
      <c r="L5" s="14">
        <f>IF(_xlfn.XLOOKUP($A5,Employees!$A$5:$A$12,Employees!$J$5:$J$12)&lt;=Setup!$B$14,ROUNDUP(J5*Setup!$B$15,0),0)</f>
        <v/>
      </c>
      <c r="M5" s="14">
        <f>IF(C5="F",IF(J5&lt;=25000,0,IF(MONTH(Setup!$B$4)=2,300,200)),IF(J5&lt;=7500,0,IF(J5&lt;=10000,175,IF(MONTH(Setup!$B$4)=2,300,200))))</f>
        <v/>
      </c>
      <c r="N5" s="14">
        <f>_xlfn.XLOOKUP(A5,Monthly!$A$5:$A$12,Monthly!$F$5:$F$12)</f>
        <v/>
      </c>
      <c r="O5" s="14">
        <f>_xlfn.XLOOKUP(A5,Monthly!$A$5:$A$12,Monthly!$E$5:$E$12)</f>
        <v/>
      </c>
      <c r="P5" s="14">
        <f>SUM(K5:O5)</f>
        <v/>
      </c>
      <c r="Q5" s="17">
        <f>J5-P5</f>
        <v/>
      </c>
    </row>
    <row r="6">
      <c r="A6" s="7">
        <f>Employees!A6</f>
        <v/>
      </c>
      <c r="B6" s="7">
        <f>_xlfn.XLOOKUP($A6,Employees!$A$5:$A$12,Employees!$B$5:$B$12)</f>
        <v/>
      </c>
      <c r="C6" s="7">
        <f>_xlfn.XLOOKUP($A6,Employees!$A$5:$A$12,Employees!$C$5:$C$12)</f>
        <v/>
      </c>
      <c r="D6" s="16">
        <f>Setup!$B$5-_xlfn.XLOOKUP(A6,Monthly!$A$5:$A$12,Monthly!$C$5:$C$12)</f>
        <v/>
      </c>
      <c r="E6" s="14">
        <f>ROUND(_xlfn.XLOOKUP($A6,Employees!$A$5:$A$12,Employees!$F$5:$F$12)*$D6/Setup!$B$5,0)</f>
        <v/>
      </c>
      <c r="F6" s="14">
        <f>ROUND(_xlfn.XLOOKUP($A6,Employees!$A$5:$A$12,Employees!$G$5:$G$12)*$D6/Setup!$B$5,0)</f>
        <v/>
      </c>
      <c r="G6" s="14">
        <f>ROUND(_xlfn.XLOOKUP($A6,Employees!$A$5:$A$12,Employees!$H$5:$H$12)*$D6/Setup!$B$5,0)</f>
        <v/>
      </c>
      <c r="H6" s="14">
        <f>ROUND(_xlfn.XLOOKUP($A6,Employees!$A$5:$A$12,Employees!$I$5:$I$12)*$D6/Setup!$B$5,0)</f>
        <v/>
      </c>
      <c r="I6" s="14">
        <f>_xlfn.XLOOKUP(A6,Monthly!$A$5:$A$12,Monthly!$D$5:$D$12)</f>
        <v/>
      </c>
      <c r="J6" s="17">
        <f>SUM(E6:I6)</f>
        <v/>
      </c>
      <c r="K6" s="14">
        <f>ROUND(MIN(E6,Setup!$B$11)*Setup!$B$12,0)</f>
        <v/>
      </c>
      <c r="L6" s="14">
        <f>IF(_xlfn.XLOOKUP($A6,Employees!$A$5:$A$12,Employees!$J$5:$J$12)&lt;=Setup!$B$14,ROUNDUP(J6*Setup!$B$15,0),0)</f>
        <v/>
      </c>
      <c r="M6" s="14">
        <f>IF(C6="F",IF(J6&lt;=25000,0,IF(MONTH(Setup!$B$4)=2,300,200)),IF(J6&lt;=7500,0,IF(J6&lt;=10000,175,IF(MONTH(Setup!$B$4)=2,300,200))))</f>
        <v/>
      </c>
      <c r="N6" s="14">
        <f>_xlfn.XLOOKUP(A6,Monthly!$A$5:$A$12,Monthly!$F$5:$F$12)</f>
        <v/>
      </c>
      <c r="O6" s="14">
        <f>_xlfn.XLOOKUP(A6,Monthly!$A$5:$A$12,Monthly!$E$5:$E$12)</f>
        <v/>
      </c>
      <c r="P6" s="14">
        <f>SUM(K6:O6)</f>
        <v/>
      </c>
      <c r="Q6" s="17">
        <f>J6-P6</f>
        <v/>
      </c>
    </row>
    <row r="7">
      <c r="A7" s="7">
        <f>Employees!A7</f>
        <v/>
      </c>
      <c r="B7" s="7">
        <f>_xlfn.XLOOKUP($A7,Employees!$A$5:$A$12,Employees!$B$5:$B$12)</f>
        <v/>
      </c>
      <c r="C7" s="7">
        <f>_xlfn.XLOOKUP($A7,Employees!$A$5:$A$12,Employees!$C$5:$C$12)</f>
        <v/>
      </c>
      <c r="D7" s="16">
        <f>Setup!$B$5-_xlfn.XLOOKUP(A7,Monthly!$A$5:$A$12,Monthly!$C$5:$C$12)</f>
        <v/>
      </c>
      <c r="E7" s="14">
        <f>ROUND(_xlfn.XLOOKUP($A7,Employees!$A$5:$A$12,Employees!$F$5:$F$12)*$D7/Setup!$B$5,0)</f>
        <v/>
      </c>
      <c r="F7" s="14">
        <f>ROUND(_xlfn.XLOOKUP($A7,Employees!$A$5:$A$12,Employees!$G$5:$G$12)*$D7/Setup!$B$5,0)</f>
        <v/>
      </c>
      <c r="G7" s="14">
        <f>ROUND(_xlfn.XLOOKUP($A7,Employees!$A$5:$A$12,Employees!$H$5:$H$12)*$D7/Setup!$B$5,0)</f>
        <v/>
      </c>
      <c r="H7" s="14">
        <f>ROUND(_xlfn.XLOOKUP($A7,Employees!$A$5:$A$12,Employees!$I$5:$I$12)*$D7/Setup!$B$5,0)</f>
        <v/>
      </c>
      <c r="I7" s="14">
        <f>_xlfn.XLOOKUP(A7,Monthly!$A$5:$A$12,Monthly!$D$5:$D$12)</f>
        <v/>
      </c>
      <c r="J7" s="17">
        <f>SUM(E7:I7)</f>
        <v/>
      </c>
      <c r="K7" s="14">
        <f>ROUND(MIN(E7,Setup!$B$11)*Setup!$B$12,0)</f>
        <v/>
      </c>
      <c r="L7" s="14">
        <f>IF(_xlfn.XLOOKUP($A7,Employees!$A$5:$A$12,Employees!$J$5:$J$12)&lt;=Setup!$B$14,ROUNDUP(J7*Setup!$B$15,0),0)</f>
        <v/>
      </c>
      <c r="M7" s="14">
        <f>IF(C7="F",IF(J7&lt;=25000,0,IF(MONTH(Setup!$B$4)=2,300,200)),IF(J7&lt;=7500,0,IF(J7&lt;=10000,175,IF(MONTH(Setup!$B$4)=2,300,200))))</f>
        <v/>
      </c>
      <c r="N7" s="14">
        <f>_xlfn.XLOOKUP(A7,Monthly!$A$5:$A$12,Monthly!$F$5:$F$12)</f>
        <v/>
      </c>
      <c r="O7" s="14">
        <f>_xlfn.XLOOKUP(A7,Monthly!$A$5:$A$12,Monthly!$E$5:$E$12)</f>
        <v/>
      </c>
      <c r="P7" s="14">
        <f>SUM(K7:O7)</f>
        <v/>
      </c>
      <c r="Q7" s="17">
        <f>J7-P7</f>
        <v/>
      </c>
    </row>
    <row r="8">
      <c r="A8" s="7">
        <f>Employees!A8</f>
        <v/>
      </c>
      <c r="B8" s="7">
        <f>_xlfn.XLOOKUP($A8,Employees!$A$5:$A$12,Employees!$B$5:$B$12)</f>
        <v/>
      </c>
      <c r="C8" s="7">
        <f>_xlfn.XLOOKUP($A8,Employees!$A$5:$A$12,Employees!$C$5:$C$12)</f>
        <v/>
      </c>
      <c r="D8" s="16">
        <f>Setup!$B$5-_xlfn.XLOOKUP(A8,Monthly!$A$5:$A$12,Monthly!$C$5:$C$12)</f>
        <v/>
      </c>
      <c r="E8" s="14">
        <f>ROUND(_xlfn.XLOOKUP($A8,Employees!$A$5:$A$12,Employees!$F$5:$F$12)*$D8/Setup!$B$5,0)</f>
        <v/>
      </c>
      <c r="F8" s="14">
        <f>ROUND(_xlfn.XLOOKUP($A8,Employees!$A$5:$A$12,Employees!$G$5:$G$12)*$D8/Setup!$B$5,0)</f>
        <v/>
      </c>
      <c r="G8" s="14">
        <f>ROUND(_xlfn.XLOOKUP($A8,Employees!$A$5:$A$12,Employees!$H$5:$H$12)*$D8/Setup!$B$5,0)</f>
        <v/>
      </c>
      <c r="H8" s="14">
        <f>ROUND(_xlfn.XLOOKUP($A8,Employees!$A$5:$A$12,Employees!$I$5:$I$12)*$D8/Setup!$B$5,0)</f>
        <v/>
      </c>
      <c r="I8" s="14">
        <f>_xlfn.XLOOKUP(A8,Monthly!$A$5:$A$12,Monthly!$D$5:$D$12)</f>
        <v/>
      </c>
      <c r="J8" s="17">
        <f>SUM(E8:I8)</f>
        <v/>
      </c>
      <c r="K8" s="14">
        <f>ROUND(MIN(E8,Setup!$B$11)*Setup!$B$12,0)</f>
        <v/>
      </c>
      <c r="L8" s="14">
        <f>IF(_xlfn.XLOOKUP($A8,Employees!$A$5:$A$12,Employees!$J$5:$J$12)&lt;=Setup!$B$14,ROUNDUP(J8*Setup!$B$15,0),0)</f>
        <v/>
      </c>
      <c r="M8" s="14">
        <f>IF(C8="F",IF(J8&lt;=25000,0,IF(MONTH(Setup!$B$4)=2,300,200)),IF(J8&lt;=7500,0,IF(J8&lt;=10000,175,IF(MONTH(Setup!$B$4)=2,300,200))))</f>
        <v/>
      </c>
      <c r="N8" s="14">
        <f>_xlfn.XLOOKUP(A8,Monthly!$A$5:$A$12,Monthly!$F$5:$F$12)</f>
        <v/>
      </c>
      <c r="O8" s="14">
        <f>_xlfn.XLOOKUP(A8,Monthly!$A$5:$A$12,Monthly!$E$5:$E$12)</f>
        <v/>
      </c>
      <c r="P8" s="14">
        <f>SUM(K8:O8)</f>
        <v/>
      </c>
      <c r="Q8" s="17">
        <f>J8-P8</f>
        <v/>
      </c>
    </row>
    <row r="9">
      <c r="A9" s="7">
        <f>Employees!A9</f>
        <v/>
      </c>
      <c r="B9" s="7">
        <f>_xlfn.XLOOKUP($A9,Employees!$A$5:$A$12,Employees!$B$5:$B$12)</f>
        <v/>
      </c>
      <c r="C9" s="7">
        <f>_xlfn.XLOOKUP($A9,Employees!$A$5:$A$12,Employees!$C$5:$C$12)</f>
        <v/>
      </c>
      <c r="D9" s="16">
        <f>Setup!$B$5-_xlfn.XLOOKUP(A9,Monthly!$A$5:$A$12,Monthly!$C$5:$C$12)</f>
        <v/>
      </c>
      <c r="E9" s="14">
        <f>ROUND(_xlfn.XLOOKUP($A9,Employees!$A$5:$A$12,Employees!$F$5:$F$12)*$D9/Setup!$B$5,0)</f>
        <v/>
      </c>
      <c r="F9" s="14">
        <f>ROUND(_xlfn.XLOOKUP($A9,Employees!$A$5:$A$12,Employees!$G$5:$G$12)*$D9/Setup!$B$5,0)</f>
        <v/>
      </c>
      <c r="G9" s="14">
        <f>ROUND(_xlfn.XLOOKUP($A9,Employees!$A$5:$A$12,Employees!$H$5:$H$12)*$D9/Setup!$B$5,0)</f>
        <v/>
      </c>
      <c r="H9" s="14">
        <f>ROUND(_xlfn.XLOOKUP($A9,Employees!$A$5:$A$12,Employees!$I$5:$I$12)*$D9/Setup!$B$5,0)</f>
        <v/>
      </c>
      <c r="I9" s="14">
        <f>_xlfn.XLOOKUP(A9,Monthly!$A$5:$A$12,Monthly!$D$5:$D$12)</f>
        <v/>
      </c>
      <c r="J9" s="17">
        <f>SUM(E9:I9)</f>
        <v/>
      </c>
      <c r="K9" s="14">
        <f>ROUND(MIN(E9,Setup!$B$11)*Setup!$B$12,0)</f>
        <v/>
      </c>
      <c r="L9" s="14">
        <f>IF(_xlfn.XLOOKUP($A9,Employees!$A$5:$A$12,Employees!$J$5:$J$12)&lt;=Setup!$B$14,ROUNDUP(J9*Setup!$B$15,0),0)</f>
        <v/>
      </c>
      <c r="M9" s="14">
        <f>IF(C9="F",IF(J9&lt;=25000,0,IF(MONTH(Setup!$B$4)=2,300,200)),IF(J9&lt;=7500,0,IF(J9&lt;=10000,175,IF(MONTH(Setup!$B$4)=2,300,200))))</f>
        <v/>
      </c>
      <c r="N9" s="14">
        <f>_xlfn.XLOOKUP(A9,Monthly!$A$5:$A$12,Monthly!$F$5:$F$12)</f>
        <v/>
      </c>
      <c r="O9" s="14">
        <f>_xlfn.XLOOKUP(A9,Monthly!$A$5:$A$12,Monthly!$E$5:$E$12)</f>
        <v/>
      </c>
      <c r="P9" s="14">
        <f>SUM(K9:O9)</f>
        <v/>
      </c>
      <c r="Q9" s="17">
        <f>J9-P9</f>
        <v/>
      </c>
    </row>
    <row r="10">
      <c r="A10" s="7">
        <f>Employees!A10</f>
        <v/>
      </c>
      <c r="B10" s="7">
        <f>_xlfn.XLOOKUP($A10,Employees!$A$5:$A$12,Employees!$B$5:$B$12)</f>
        <v/>
      </c>
      <c r="C10" s="7">
        <f>_xlfn.XLOOKUP($A10,Employees!$A$5:$A$12,Employees!$C$5:$C$12)</f>
        <v/>
      </c>
      <c r="D10" s="16">
        <f>Setup!$B$5-_xlfn.XLOOKUP(A10,Monthly!$A$5:$A$12,Monthly!$C$5:$C$12)</f>
        <v/>
      </c>
      <c r="E10" s="14">
        <f>ROUND(_xlfn.XLOOKUP($A10,Employees!$A$5:$A$12,Employees!$F$5:$F$12)*$D10/Setup!$B$5,0)</f>
        <v/>
      </c>
      <c r="F10" s="14">
        <f>ROUND(_xlfn.XLOOKUP($A10,Employees!$A$5:$A$12,Employees!$G$5:$G$12)*$D10/Setup!$B$5,0)</f>
        <v/>
      </c>
      <c r="G10" s="14">
        <f>ROUND(_xlfn.XLOOKUP($A10,Employees!$A$5:$A$12,Employees!$H$5:$H$12)*$D10/Setup!$B$5,0)</f>
        <v/>
      </c>
      <c r="H10" s="14">
        <f>ROUND(_xlfn.XLOOKUP($A10,Employees!$A$5:$A$12,Employees!$I$5:$I$12)*$D10/Setup!$B$5,0)</f>
        <v/>
      </c>
      <c r="I10" s="14">
        <f>_xlfn.XLOOKUP(A10,Monthly!$A$5:$A$12,Monthly!$D$5:$D$12)</f>
        <v/>
      </c>
      <c r="J10" s="17">
        <f>SUM(E10:I10)</f>
        <v/>
      </c>
      <c r="K10" s="14">
        <f>ROUND(MIN(E10,Setup!$B$11)*Setup!$B$12,0)</f>
        <v/>
      </c>
      <c r="L10" s="14">
        <f>IF(_xlfn.XLOOKUP($A10,Employees!$A$5:$A$12,Employees!$J$5:$J$12)&lt;=Setup!$B$14,ROUNDUP(J10*Setup!$B$15,0),0)</f>
        <v/>
      </c>
      <c r="M10" s="14">
        <f>IF(C10="F",IF(J10&lt;=25000,0,IF(MONTH(Setup!$B$4)=2,300,200)),IF(J10&lt;=7500,0,IF(J10&lt;=10000,175,IF(MONTH(Setup!$B$4)=2,300,200))))</f>
        <v/>
      </c>
      <c r="N10" s="14">
        <f>_xlfn.XLOOKUP(A10,Monthly!$A$5:$A$12,Monthly!$F$5:$F$12)</f>
        <v/>
      </c>
      <c r="O10" s="14">
        <f>_xlfn.XLOOKUP(A10,Monthly!$A$5:$A$12,Monthly!$E$5:$E$12)</f>
        <v/>
      </c>
      <c r="P10" s="14">
        <f>SUM(K10:O10)</f>
        <v/>
      </c>
      <c r="Q10" s="17">
        <f>J10-P10</f>
        <v/>
      </c>
    </row>
    <row r="11">
      <c r="A11" s="7">
        <f>Employees!A11</f>
        <v/>
      </c>
      <c r="B11" s="7">
        <f>_xlfn.XLOOKUP($A11,Employees!$A$5:$A$12,Employees!$B$5:$B$12)</f>
        <v/>
      </c>
      <c r="C11" s="7">
        <f>_xlfn.XLOOKUP($A11,Employees!$A$5:$A$12,Employees!$C$5:$C$12)</f>
        <v/>
      </c>
      <c r="D11" s="16">
        <f>Setup!$B$5-_xlfn.XLOOKUP(A11,Monthly!$A$5:$A$12,Monthly!$C$5:$C$12)</f>
        <v/>
      </c>
      <c r="E11" s="14">
        <f>ROUND(_xlfn.XLOOKUP($A11,Employees!$A$5:$A$12,Employees!$F$5:$F$12)*$D11/Setup!$B$5,0)</f>
        <v/>
      </c>
      <c r="F11" s="14">
        <f>ROUND(_xlfn.XLOOKUP($A11,Employees!$A$5:$A$12,Employees!$G$5:$G$12)*$D11/Setup!$B$5,0)</f>
        <v/>
      </c>
      <c r="G11" s="14">
        <f>ROUND(_xlfn.XLOOKUP($A11,Employees!$A$5:$A$12,Employees!$H$5:$H$12)*$D11/Setup!$B$5,0)</f>
        <v/>
      </c>
      <c r="H11" s="14">
        <f>ROUND(_xlfn.XLOOKUP($A11,Employees!$A$5:$A$12,Employees!$I$5:$I$12)*$D11/Setup!$B$5,0)</f>
        <v/>
      </c>
      <c r="I11" s="14">
        <f>_xlfn.XLOOKUP(A11,Monthly!$A$5:$A$12,Monthly!$D$5:$D$12)</f>
        <v/>
      </c>
      <c r="J11" s="17">
        <f>SUM(E11:I11)</f>
        <v/>
      </c>
      <c r="K11" s="14">
        <f>ROUND(MIN(E11,Setup!$B$11)*Setup!$B$12,0)</f>
        <v/>
      </c>
      <c r="L11" s="14">
        <f>IF(_xlfn.XLOOKUP($A11,Employees!$A$5:$A$12,Employees!$J$5:$J$12)&lt;=Setup!$B$14,ROUNDUP(J11*Setup!$B$15,0),0)</f>
        <v/>
      </c>
      <c r="M11" s="14">
        <f>IF(C11="F",IF(J11&lt;=25000,0,IF(MONTH(Setup!$B$4)=2,300,200)),IF(J11&lt;=7500,0,IF(J11&lt;=10000,175,IF(MONTH(Setup!$B$4)=2,300,200))))</f>
        <v/>
      </c>
      <c r="N11" s="14">
        <f>_xlfn.XLOOKUP(A11,Monthly!$A$5:$A$12,Monthly!$F$5:$F$12)</f>
        <v/>
      </c>
      <c r="O11" s="14">
        <f>_xlfn.XLOOKUP(A11,Monthly!$A$5:$A$12,Monthly!$E$5:$E$12)</f>
        <v/>
      </c>
      <c r="P11" s="14">
        <f>SUM(K11:O11)</f>
        <v/>
      </c>
      <c r="Q11" s="17">
        <f>J11-P11</f>
        <v/>
      </c>
    </row>
    <row r="12">
      <c r="A12" s="7">
        <f>Employees!A12</f>
        <v/>
      </c>
      <c r="B12" s="7">
        <f>_xlfn.XLOOKUP($A12,Employees!$A$5:$A$12,Employees!$B$5:$B$12)</f>
        <v/>
      </c>
      <c r="C12" s="7">
        <f>_xlfn.XLOOKUP($A12,Employees!$A$5:$A$12,Employees!$C$5:$C$12)</f>
        <v/>
      </c>
      <c r="D12" s="16">
        <f>Setup!$B$5-_xlfn.XLOOKUP(A12,Monthly!$A$5:$A$12,Monthly!$C$5:$C$12)</f>
        <v/>
      </c>
      <c r="E12" s="14">
        <f>ROUND(_xlfn.XLOOKUP($A12,Employees!$A$5:$A$12,Employees!$F$5:$F$12)*$D12/Setup!$B$5,0)</f>
        <v/>
      </c>
      <c r="F12" s="14">
        <f>ROUND(_xlfn.XLOOKUP($A12,Employees!$A$5:$A$12,Employees!$G$5:$G$12)*$D12/Setup!$B$5,0)</f>
        <v/>
      </c>
      <c r="G12" s="14">
        <f>ROUND(_xlfn.XLOOKUP($A12,Employees!$A$5:$A$12,Employees!$H$5:$H$12)*$D12/Setup!$B$5,0)</f>
        <v/>
      </c>
      <c r="H12" s="14">
        <f>ROUND(_xlfn.XLOOKUP($A12,Employees!$A$5:$A$12,Employees!$I$5:$I$12)*$D12/Setup!$B$5,0)</f>
        <v/>
      </c>
      <c r="I12" s="14">
        <f>_xlfn.XLOOKUP(A12,Monthly!$A$5:$A$12,Monthly!$D$5:$D$12)</f>
        <v/>
      </c>
      <c r="J12" s="17">
        <f>SUM(E12:I12)</f>
        <v/>
      </c>
      <c r="K12" s="14">
        <f>ROUND(MIN(E12,Setup!$B$11)*Setup!$B$12,0)</f>
        <v/>
      </c>
      <c r="L12" s="14">
        <f>IF(_xlfn.XLOOKUP($A12,Employees!$A$5:$A$12,Employees!$J$5:$J$12)&lt;=Setup!$B$14,ROUNDUP(J12*Setup!$B$15,0),0)</f>
        <v/>
      </c>
      <c r="M12" s="14">
        <f>IF(C12="F",IF(J12&lt;=25000,0,IF(MONTH(Setup!$B$4)=2,300,200)),IF(J12&lt;=7500,0,IF(J12&lt;=10000,175,IF(MONTH(Setup!$B$4)=2,300,200))))</f>
        <v/>
      </c>
      <c r="N12" s="14">
        <f>_xlfn.XLOOKUP(A12,Monthly!$A$5:$A$12,Monthly!$F$5:$F$12)</f>
        <v/>
      </c>
      <c r="O12" s="14">
        <f>_xlfn.XLOOKUP(A12,Monthly!$A$5:$A$12,Monthly!$E$5:$E$12)</f>
        <v/>
      </c>
      <c r="P12" s="14">
        <f>SUM(K12:O12)</f>
        <v/>
      </c>
      <c r="Q12" s="17">
        <f>J12-P12</f>
        <v/>
      </c>
    </row>
    <row r="13">
      <c r="B13" s="18" t="inlineStr">
        <is>
          <t>Total</t>
        </is>
      </c>
      <c r="E13" s="19">
        <f>SUM(E5:E12)</f>
        <v/>
      </c>
      <c r="F13" s="19">
        <f>SUM(F5:F12)</f>
        <v/>
      </c>
      <c r="G13" s="19">
        <f>SUM(G5:G12)</f>
        <v/>
      </c>
      <c r="H13" s="19">
        <f>SUM(H5:H12)</f>
        <v/>
      </c>
      <c r="I13" s="19">
        <f>SUM(I5:I12)</f>
        <v/>
      </c>
      <c r="J13" s="19">
        <f>SUM(J5:J12)</f>
        <v/>
      </c>
      <c r="K13" s="19">
        <f>SUM(K5:K12)</f>
        <v/>
      </c>
      <c r="L13" s="19">
        <f>SUM(L5:L12)</f>
        <v/>
      </c>
      <c r="M13" s="19">
        <f>SUM(M5:M12)</f>
        <v/>
      </c>
      <c r="N13" s="19">
        <f>SUM(N5:N12)</f>
        <v/>
      </c>
      <c r="O13" s="19">
        <f>SUM(O5:O12)</f>
        <v/>
      </c>
      <c r="P13" s="19">
        <f>SUM(P5:P12)</f>
        <v/>
      </c>
      <c r="Q13" s="19">
        <f>SUM(Q5:Q12)</f>
        <v/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E24"/>
  <sheetViews>
    <sheetView workbookViewId="0">
      <selection activeCell="A1" sqref="A1"/>
    </sheetView>
  </sheetViews>
  <sheetFormatPr baseColWidth="8" defaultRowHeight="15"/>
  <cols>
    <col width="30" customWidth="1" min="1" max="1"/>
    <col width="22" customWidth="1" min="2" max="2"/>
    <col width="3" customWidth="1" min="3" max="3"/>
    <col width="20" customWidth="1" min="4" max="4"/>
    <col width="26" customWidth="1" min="5" max="5"/>
    <col width="3" customWidth="1" min="6" max="6"/>
  </cols>
  <sheetData>
    <row r="1">
      <c r="A1" s="1" t="inlineStr">
        <is>
          <t>Salary slip</t>
        </is>
      </c>
    </row>
    <row r="2">
      <c r="A2" s="2" t="inlineStr">
        <is>
          <t>Pick an Emp ID in the yellow cell B4; everything else fills itself. File &gt; Print &gt; Selection prints A1:F24 on one page.</t>
        </is>
      </c>
    </row>
    <row r="4">
      <c r="A4" s="3" t="inlineStr">
        <is>
          <t>Emp ID</t>
        </is>
      </c>
      <c r="B4" s="4" t="inlineStr">
        <is>
          <t>E04</t>
        </is>
      </c>
      <c r="D4" s="3" t="inlineStr">
        <is>
          <t>Company</t>
        </is>
      </c>
      <c r="E4" s="7">
        <f>Setup!B3</f>
        <v/>
      </c>
    </row>
    <row r="5">
      <c r="A5" s="3" t="inlineStr">
        <is>
          <t>Name</t>
        </is>
      </c>
      <c r="B5" s="7">
        <f>_xlfn.XLOOKUP($B$4,Employees!$A$5:$A$12,Employees!$B$5:$B$12)</f>
        <v/>
      </c>
      <c r="D5" s="3" t="inlineStr">
        <is>
          <t>Pay slip for</t>
        </is>
      </c>
      <c r="E5" s="7">
        <f>TEXT(Setup!B4,"mmmm yyyy")</f>
        <v/>
      </c>
    </row>
    <row r="6">
      <c r="A6" s="3" t="inlineStr">
        <is>
          <t>Designation</t>
        </is>
      </c>
      <c r="B6" s="7">
        <f>_xlfn.XLOOKUP($B$4,Employees!$A$5:$A$12,Employees!$D$5:$D$12)</f>
        <v/>
      </c>
      <c r="D6" s="3" t="inlineStr">
        <is>
          <t>Days in month</t>
        </is>
      </c>
      <c r="E6" s="7">
        <f>Setup!B5</f>
        <v/>
      </c>
    </row>
    <row r="7">
      <c r="A7" s="3" t="inlineStr">
        <is>
          <t>Department</t>
        </is>
      </c>
      <c r="B7" s="7">
        <f>_xlfn.XLOOKUP($B$4,Employees!$A$5:$A$12,Employees!$E$5:$E$12)</f>
        <v/>
      </c>
      <c r="D7" s="3" t="inlineStr">
        <is>
          <t>Paid days</t>
        </is>
      </c>
      <c r="E7" s="16">
        <f>_xlfn.XLOOKUP($B$4,'Salary register'!$A$5:$A$12,'Salary register'!$D$5:$D$12)</f>
        <v/>
      </c>
    </row>
    <row r="8">
      <c r="A8" s="3" t="inlineStr">
        <is>
          <t>Bank account</t>
        </is>
      </c>
      <c r="B8" s="7">
        <f>_xlfn.XLOOKUP($B$4,Employees!$A$5:$A$12,Employees!$K$5:$K$12)</f>
        <v/>
      </c>
    </row>
    <row r="10">
      <c r="A10" s="13" t="inlineStr">
        <is>
          <t>Earnings</t>
        </is>
      </c>
      <c r="B10" s="13" t="inlineStr">
        <is>
          <t>Amount (₹)</t>
        </is>
      </c>
      <c r="C10" s="13" t="inlineStr"/>
      <c r="D10" s="13" t="inlineStr">
        <is>
          <t>Deductions</t>
        </is>
      </c>
      <c r="E10" s="13" t="inlineStr">
        <is>
          <t>Amount (₹)</t>
        </is>
      </c>
    </row>
    <row r="11">
      <c r="A11" s="8" t="inlineStr">
        <is>
          <t>Basic</t>
        </is>
      </c>
      <c r="B11" s="14">
        <f>_xlfn.XLOOKUP($B$4,'Salary register'!$A$5:$A$12,'Salary register'!$E$5:$E$12)</f>
        <v/>
      </c>
      <c r="D11" s="8" t="inlineStr">
        <is>
          <t>Provident fund (PF)</t>
        </is>
      </c>
      <c r="E11" s="14">
        <f>_xlfn.XLOOKUP($B$4,'Salary register'!$A$5:$A$12,'Salary register'!$K$5:$K$12)</f>
        <v/>
      </c>
    </row>
    <row r="12">
      <c r="A12" s="8" t="inlineStr">
        <is>
          <t>HRA</t>
        </is>
      </c>
      <c r="B12" s="14">
        <f>_xlfn.XLOOKUP($B$4,'Salary register'!$A$5:$A$12,'Salary register'!$F$5:$F$12)</f>
        <v/>
      </c>
      <c r="D12" s="8" t="inlineStr">
        <is>
          <t>ESI</t>
        </is>
      </c>
      <c r="E12" s="14">
        <f>_xlfn.XLOOKUP($B$4,'Salary register'!$A$5:$A$12,'Salary register'!$L$5:$L$12)</f>
        <v/>
      </c>
    </row>
    <row r="13">
      <c r="A13" s="8" t="inlineStr">
        <is>
          <t>Conveyance</t>
        </is>
      </c>
      <c r="B13" s="14">
        <f>_xlfn.XLOOKUP($B$4,'Salary register'!$A$5:$A$12,'Salary register'!$G$5:$G$12)</f>
        <v/>
      </c>
      <c r="D13" s="8" t="inlineStr">
        <is>
          <t>Professional tax</t>
        </is>
      </c>
      <c r="E13" s="14">
        <f>_xlfn.XLOOKUP($B$4,'Salary register'!$A$5:$A$12,'Salary register'!$M$5:$M$12)</f>
        <v/>
      </c>
    </row>
    <row r="14">
      <c r="A14" s="8" t="inlineStr">
        <is>
          <t>Special allowance</t>
        </is>
      </c>
      <c r="B14" s="14">
        <f>_xlfn.XLOOKUP($B$4,'Salary register'!$A$5:$A$12,'Salary register'!$H$5:$H$12)</f>
        <v/>
      </c>
      <c r="D14" s="8" t="inlineStr">
        <is>
          <t>TDS</t>
        </is>
      </c>
      <c r="E14" s="14">
        <f>_xlfn.XLOOKUP($B$4,'Salary register'!$A$5:$A$12,'Salary register'!$N$5:$N$12)</f>
        <v/>
      </c>
    </row>
    <row r="15">
      <c r="A15" s="8" t="inlineStr">
        <is>
          <t>Incentive</t>
        </is>
      </c>
      <c r="B15" s="14">
        <f>_xlfn.XLOOKUP($B$4,'Salary register'!$A$5:$A$12,'Salary register'!$I$5:$I$12)</f>
        <v/>
      </c>
      <c r="D15" s="8" t="inlineStr">
        <is>
          <t>Advance recovery</t>
        </is>
      </c>
      <c r="E15" s="14">
        <f>_xlfn.XLOOKUP($B$4,'Salary register'!$A$5:$A$12,'Salary register'!$O$5:$O$12)</f>
        <v/>
      </c>
    </row>
    <row r="16">
      <c r="A16" s="18" t="inlineStr">
        <is>
          <t>Gross earnings</t>
        </is>
      </c>
      <c r="B16" s="19">
        <f>SUM(B11:B15)</f>
        <v/>
      </c>
      <c r="D16" s="18" t="inlineStr">
        <is>
          <t>Total deductions</t>
        </is>
      </c>
      <c r="E16" s="19">
        <f>SUM(E11:E15)</f>
        <v/>
      </c>
    </row>
    <row r="18">
      <c r="A18" s="18" t="inlineStr">
        <is>
          <t>NET PAY</t>
        </is>
      </c>
      <c r="B18" s="20">
        <f>B16-E16</f>
        <v/>
      </c>
    </row>
    <row r="19">
      <c r="A19" s="8" t="inlineStr">
        <is>
          <t>Check (must be 0)</t>
        </is>
      </c>
      <c r="B19" s="14">
        <f>B18-_xlfn.XLOOKUP($B$4,'Salary register'!$A$5:$A$12,'Salary register'!$Q$5:$Q$12)</f>
        <v/>
      </c>
    </row>
    <row r="21">
      <c r="A21" s="8" t="inlineStr">
        <is>
          <t>Employer PF share (not deducted)</t>
        </is>
      </c>
      <c r="B21" s="14">
        <f>ROUND(MIN(B11,Setup!$B$11)*Setup!$B$12,0)</f>
        <v/>
      </c>
    </row>
    <row r="22">
      <c r="A22" s="8" t="inlineStr">
        <is>
          <t>Employer ESI share (not deducted)</t>
        </is>
      </c>
      <c r="B22" s="14">
        <f>IF(_xlfn.XLOOKUP($B$4,Employees!$A$5:$A$12,Employees!$J$5:$J$12)&lt;=Setup!$B$14,ROUNDUP(B16*Setup!$B$16,0),0)</f>
        <v/>
      </c>
    </row>
    <row r="24">
      <c r="A24" s="2" t="inlineStr">
        <is>
          <t>This is a computer-generated salary slip.</t>
        </is>
      </c>
    </row>
  </sheetData>
  <conditionalFormatting sqref="B19">
    <cfRule type="cellIs" priority="1" operator="notEqual" dxfId="0">
      <formula>0</formula>
    </cfRule>
  </conditionalFormatting>
  <dataValidations count="1">
    <dataValidation sqref="B4" showDropDown="0" showInputMessage="0" showErrorMessage="1" allowBlank="1" errorTitle="Not in the list" error="Pick a value from the list" type="list">
      <formula1>=Employees!$A$5:$A$12</formula1>
    </dataValidation>
  </dataValidations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E8"/>
  <sheetViews>
    <sheetView workbookViewId="0">
      <selection activeCell="A1" sqref="A1"/>
    </sheetView>
  </sheetViews>
  <sheetFormatPr baseColWidth="8" defaultRowHeight="15"/>
  <cols>
    <col width="13" customWidth="1" min="1" max="1"/>
    <col width="11" customWidth="1" min="2" max="2"/>
    <col width="13" customWidth="1" min="3" max="3"/>
    <col width="13" customWidth="1" min="4" max="4"/>
    <col width="13" customWidth="1" min="5" max="5"/>
  </cols>
  <sheetData>
    <row r="1">
      <c r="A1" s="1" t="inlineStr">
        <is>
          <t>Department salary report</t>
        </is>
      </c>
    </row>
    <row r="2">
      <c r="A2" s="2" t="inlineStr">
        <is>
          <t>SUMIFS over the salary register.</t>
        </is>
      </c>
    </row>
    <row r="4">
      <c r="A4" s="13" t="inlineStr">
        <is>
          <t>Department</t>
        </is>
      </c>
      <c r="B4" s="13" t="inlineStr">
        <is>
          <t>Employees</t>
        </is>
      </c>
      <c r="C4" s="13" t="inlineStr">
        <is>
          <t>Gross earned</t>
        </is>
      </c>
      <c r="D4" s="13" t="inlineStr">
        <is>
          <t>Deductions</t>
        </is>
      </c>
      <c r="E4" s="13" t="inlineStr">
        <is>
          <t>Net pay</t>
        </is>
      </c>
    </row>
    <row r="5">
      <c r="A5" s="7">
        <f>Setup!E5</f>
        <v/>
      </c>
      <c r="B5" s="7">
        <f>COUNTIF(Employees!$E$5:$E$12,A5)</f>
        <v/>
      </c>
      <c r="C5" s="14">
        <f>SUMIFS('Salary register'!$J$5:$J$12,Employees!$E$5:$E$12,A5)</f>
        <v/>
      </c>
      <c r="D5" s="14">
        <f>SUMIFS('Salary register'!$P$5:$P$12,Employees!$E$5:$E$12,A5)</f>
        <v/>
      </c>
      <c r="E5" s="14">
        <f>SUMIFS('Salary register'!$Q$5:$Q$12,Employees!$E$5:$E$12,A5)</f>
        <v/>
      </c>
    </row>
    <row r="6">
      <c r="A6" s="7">
        <f>Setup!E6</f>
        <v/>
      </c>
      <c r="B6" s="7">
        <f>COUNTIF(Employees!$E$5:$E$12,A6)</f>
        <v/>
      </c>
      <c r="C6" s="14">
        <f>SUMIFS('Salary register'!$J$5:$J$12,Employees!$E$5:$E$12,A6)</f>
        <v/>
      </c>
      <c r="D6" s="14">
        <f>SUMIFS('Salary register'!$P$5:$P$12,Employees!$E$5:$E$12,A6)</f>
        <v/>
      </c>
      <c r="E6" s="14">
        <f>SUMIFS('Salary register'!$Q$5:$Q$12,Employees!$E$5:$E$12,A6)</f>
        <v/>
      </c>
    </row>
    <row r="7">
      <c r="A7" s="7">
        <f>Setup!E7</f>
        <v/>
      </c>
      <c r="B7" s="7">
        <f>COUNTIF(Employees!$E$5:$E$12,A7)</f>
        <v/>
      </c>
      <c r="C7" s="14">
        <f>SUMIFS('Salary register'!$J$5:$J$12,Employees!$E$5:$E$12,A7)</f>
        <v/>
      </c>
      <c r="D7" s="14">
        <f>SUMIFS('Salary register'!$P$5:$P$12,Employees!$E$5:$E$12,A7)</f>
        <v/>
      </c>
      <c r="E7" s="14">
        <f>SUMIFS('Salary register'!$Q$5:$Q$12,Employees!$E$5:$E$12,A7)</f>
        <v/>
      </c>
    </row>
    <row r="8">
      <c r="A8" s="7">
        <f>Setup!E8</f>
        <v/>
      </c>
      <c r="B8" s="7">
        <f>COUNTIF(Employees!$E$5:$E$12,A8)</f>
        <v/>
      </c>
      <c r="C8" s="14">
        <f>SUMIFS('Salary register'!$J$5:$J$12,Employees!$E$5:$E$12,A8)</f>
        <v/>
      </c>
      <c r="D8" s="14">
        <f>SUMIFS('Salary register'!$P$5:$P$12,Employees!$E$5:$E$12,A8)</f>
        <v/>
      </c>
      <c r="E8" s="14">
        <f>SUMIFS('Salary register'!$Q$5:$Q$12,Employees!$E$5:$E$12,A8)</f>
        <v/>
      </c>
    </row>
  </sheetData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E5"/>
  <sheetViews>
    <sheetView workbookViewId="0">
      <selection activeCell="A1" sqref="A1"/>
    </sheetView>
  </sheetViews>
  <sheetFormatPr baseColWidth="8" defaultRowHeight="15"/>
  <cols>
    <col width="18" customWidth="1" min="1" max="1"/>
    <col width="18" customWidth="1" min="2" max="2"/>
    <col width="18" customWidth="1" min="3" max="3"/>
    <col width="18" customWidth="1" min="4" max="4"/>
    <col width="18" customWidth="1" min="5" max="5"/>
  </cols>
  <sheetData>
    <row r="1">
      <c r="A1" s="1" t="inlineStr">
        <is>
          <t>Salary dashboard: October 2026</t>
        </is>
      </c>
    </row>
    <row r="2">
      <c r="A2" s="2" t="inlineStr">
        <is>
          <t>Formulas over the salary register.</t>
        </is>
      </c>
    </row>
    <row r="4" ht="32" customHeight="1">
      <c r="A4" s="13" t="inlineStr">
        <is>
          <t>Employees paid</t>
        </is>
      </c>
      <c r="B4" s="13" t="inlineStr">
        <is>
          <t>Gross earned</t>
        </is>
      </c>
      <c r="C4" s="13" t="inlineStr">
        <is>
          <t>Total deductions</t>
        </is>
      </c>
      <c r="D4" s="13" t="inlineStr">
        <is>
          <t>Net pay to bank</t>
        </is>
      </c>
      <c r="E4" s="13" t="inlineStr">
        <is>
          <t>Highest net pay</t>
        </is>
      </c>
    </row>
    <row r="5" ht="30" customHeight="1">
      <c r="A5" s="21">
        <f>COUNTA('Salary register'!A5:A12)</f>
        <v/>
      </c>
      <c r="B5" s="22">
        <f>'Salary register'!J13</f>
        <v/>
      </c>
      <c r="C5" s="22">
        <f>'Salary register'!P13</f>
        <v/>
      </c>
      <c r="D5" s="22">
        <f>'Salary register'!Q13</f>
        <v/>
      </c>
      <c r="E5" s="22">
        <f>MAX('Salary register'!$Q$5:$Q$12)</f>
        <v/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2026-10-17T05:37:24Z</dcterms:created>
  <dcterms:modified xmlns:dcterms="http://purl.org/dc/terms/" xmlns:xsi="http://www.w3.org/2001/XMLSchema-instance" xsi:type="dcterms:W3CDTF">2026-10-17T05:37:24Z</dcterms:modified>
</cp:coreProperties>
</file>