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Bills" sheetId="4" state="visible" r:id="rId4"/>
    <sheet xmlns:r="http://schemas.openxmlformats.org/officeDocument/2006/relationships" name="Print bill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>
    <definedName name="_xlnm.Print_Area" localSheetId="4">'Print bill'!$A$1:$E$26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[$₹-4009]#,##,##0;[Red]-[$₹-4009]#,##,##0"/>
    <numFmt numFmtId="166" formatCode="yyyy-mm-dd h:mm:ss"/>
    <numFmt numFmtId="167" formatCode="DD-MM-YYYY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5" fontId="0" fillId="2" borderId="1" pivotButton="0" quotePrefix="0" xfId="0"/>
    <xf numFmtId="164" fontId="0" fillId="4" borderId="1" pivotButton="0" quotePrefix="0" xfId="0"/>
    <xf numFmtId="167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9" fontId="0" fillId="2" borderId="1" pivotButton="0" quotePrefix="0" xfId="0"/>
    <xf numFmtId="168" fontId="0" fillId="4" borderId="1" pivotButton="0" quotePrefix="0" xfId="0"/>
    <xf numFmtId="165" fontId="3" fillId="4" borderId="1" pivotButton="0" quotePrefix="0" xfId="0"/>
    <xf numFmtId="0" fontId="0" fillId="0" borderId="1" pivotButton="0" quotePrefix="0" xfId="0"/>
    <xf numFmtId="0" fontId="3" fillId="5" borderId="1" pivotButton="0" quotePrefix="0" xfId="0"/>
    <xf numFmtId="165" fontId="3" fillId="5" borderId="1" pivotButton="0" quotePrefix="0" xfId="0"/>
    <xf numFmtId="164" fontId="3" fillId="5" borderId="1" pivotButton="0" quotePrefix="0" xfId="0"/>
    <xf numFmtId="165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164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'Report'!$B$5:$B$14</f>
            </numRef>
          </cat>
          <val>
            <numRef>
              <f>'Report'!$D$5:$D$14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order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'Report'!$A$23:$A$25</f>
            </numRef>
          </cat>
          <val>
            <numRef>
              <f>'Report'!$C$23:$C$25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Restaurant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(menu, GST rate, lists), Orders (item lines), Bills, Print bill, Report, Dashboard.</t>
        </is>
      </c>
    </row>
    <row r="8">
      <c r="A8" t="inlineStr">
        <is>
          <t>Each order: type the bill number on every item line in Orders, then add one row for the bill in Bills. Print bill shows up to 10 lines; insert rows there for bigger bills.</t>
        </is>
      </c>
    </row>
    <row r="9">
      <c r="A9" t="inlineStr">
        <is>
          <t>GST: 5% without input tax credit is the rate for restaurant service outside specified premises; 18% applies at specified premises. Confirm with your accountant.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0" customWidth="1" min="4" max="4"/>
    <col width="14" customWidth="1" min="5" max="5"/>
    <col width="11" customWidth="1" min="6" max="6"/>
    <col width="12" customWidth="1" min="8" max="8"/>
    <col width="13" customWidth="1" min="9" max="9"/>
  </cols>
  <sheetData>
    <row r="1">
      <c r="A1" s="1" t="inlineStr">
        <is>
          <t>Restaurant Management System: Setup (Ruhi's Kitchen, Kolhapur)</t>
        </is>
      </c>
    </row>
    <row r="2">
      <c r="A2" s="2" t="inlineStr">
        <is>
          <t>Made-up menu, prices and food cost per plate. GST rate is an input: 5% is the rate for restaurant service outside "specified premises" (hotel rooms above ₹7,500); check your own case.</t>
        </is>
      </c>
    </row>
    <row r="3">
      <c r="A3" s="3" t="inlineStr">
        <is>
          <t>Restaurant</t>
        </is>
      </c>
      <c r="B3" s="4" t="inlineStr">
        <is>
          <t>Ruhi's Kitchen, Kolhapur</t>
        </is>
      </c>
    </row>
    <row r="4">
      <c r="A4" s="3" t="inlineStr">
        <is>
          <t>GST rate</t>
        </is>
      </c>
      <c r="B4" s="5" t="n">
        <v>0.05</v>
      </c>
    </row>
    <row r="6">
      <c r="A6" s="6" t="inlineStr">
        <is>
          <t>Item code</t>
        </is>
      </c>
      <c r="B6" s="6" t="inlineStr">
        <is>
          <t>Item</t>
        </is>
      </c>
      <c r="C6" s="6" t="inlineStr">
        <is>
          <t>Category</t>
        </is>
      </c>
      <c r="D6" s="6" t="inlineStr">
        <is>
          <t>Price (₹)</t>
        </is>
      </c>
      <c r="E6" s="6" t="inlineStr">
        <is>
          <t>Food cost per plate (₹)</t>
        </is>
      </c>
      <c r="F6" s="6" t="inlineStr">
        <is>
          <t>Food cost %</t>
        </is>
      </c>
      <c r="H6" s="7" t="inlineStr">
        <is>
          <t>Order types</t>
        </is>
      </c>
      <c r="I6" s="7" t="inlineStr">
        <is>
          <t>Payment modes</t>
        </is>
      </c>
    </row>
    <row r="7">
      <c r="A7" s="4" t="inlineStr">
        <is>
          <t>M01</t>
        </is>
      </c>
      <c r="B7" s="4" t="inlineStr">
        <is>
          <t>Kolhapuri misal</t>
        </is>
      </c>
      <c r="C7" s="4" t="inlineStr">
        <is>
          <t>Breakfast</t>
        </is>
      </c>
      <c r="D7" s="8" t="n">
        <v>120</v>
      </c>
      <c r="E7" s="8" t="n">
        <v>38</v>
      </c>
      <c r="F7" s="9">
        <f>E7/D7</f>
        <v/>
      </c>
      <c r="H7" s="4" t="inlineStr">
        <is>
          <t>Dine-in</t>
        </is>
      </c>
      <c r="I7" s="4" t="inlineStr">
        <is>
          <t>Cash</t>
        </is>
      </c>
    </row>
    <row r="8">
      <c r="A8" s="4" t="inlineStr">
        <is>
          <t>M02</t>
        </is>
      </c>
      <c r="B8" s="4" t="inlineStr">
        <is>
          <t>Poha</t>
        </is>
      </c>
      <c r="C8" s="4" t="inlineStr">
        <is>
          <t>Breakfast</t>
        </is>
      </c>
      <c r="D8" s="8" t="n">
        <v>60</v>
      </c>
      <c r="E8" s="8" t="n">
        <v>16</v>
      </c>
      <c r="F8" s="9">
        <f>E8/D8</f>
        <v/>
      </c>
      <c r="H8" s="4" t="inlineStr">
        <is>
          <t>Takeaway</t>
        </is>
      </c>
      <c r="I8" s="4" t="inlineStr">
        <is>
          <t>UPI</t>
        </is>
      </c>
    </row>
    <row r="9">
      <c r="A9" s="4" t="inlineStr">
        <is>
          <t>M03</t>
        </is>
      </c>
      <c r="B9" s="4" t="inlineStr">
        <is>
          <t>Veg thali</t>
        </is>
      </c>
      <c r="C9" s="4" t="inlineStr">
        <is>
          <t>Meals</t>
        </is>
      </c>
      <c r="D9" s="8" t="n">
        <v>220</v>
      </c>
      <c r="E9" s="8" t="n">
        <v>82</v>
      </c>
      <c r="F9" s="9">
        <f>E9/D9</f>
        <v/>
      </c>
      <c r="H9" s="4" t="inlineStr">
        <is>
          <t>Delivery</t>
        </is>
      </c>
      <c r="I9" s="4" t="inlineStr">
        <is>
          <t>Card</t>
        </is>
      </c>
    </row>
    <row r="10">
      <c r="A10" s="4" t="inlineStr">
        <is>
          <t>M04</t>
        </is>
      </c>
      <c r="B10" s="4" t="inlineStr">
        <is>
          <t>Chicken thali</t>
        </is>
      </c>
      <c r="C10" s="4" t="inlineStr">
        <is>
          <t>Meals</t>
        </is>
      </c>
      <c r="D10" s="8" t="n">
        <v>320</v>
      </c>
      <c r="E10" s="8" t="n">
        <v>135</v>
      </c>
      <c r="F10" s="9">
        <f>E10/D10</f>
        <v/>
      </c>
    </row>
    <row r="11">
      <c r="A11" s="4" t="inlineStr">
        <is>
          <t>M05</t>
        </is>
      </c>
      <c r="B11" s="4" t="inlineStr">
        <is>
          <t>Paneer masala</t>
        </is>
      </c>
      <c r="C11" s="4" t="inlineStr">
        <is>
          <t>Main course</t>
        </is>
      </c>
      <c r="D11" s="8" t="n">
        <v>240</v>
      </c>
      <c r="E11" s="8" t="n">
        <v>92</v>
      </c>
      <c r="F11" s="9">
        <f>E11/D11</f>
        <v/>
      </c>
    </row>
    <row r="12">
      <c r="A12" s="4" t="inlineStr">
        <is>
          <t>M06</t>
        </is>
      </c>
      <c r="B12" s="4" t="inlineStr">
        <is>
          <t>Butter roti</t>
        </is>
      </c>
      <c r="C12" s="4" t="inlineStr">
        <is>
          <t>Breads</t>
        </is>
      </c>
      <c r="D12" s="8" t="n">
        <v>30</v>
      </c>
      <c r="E12" s="8" t="n">
        <v>7</v>
      </c>
      <c r="F12" s="9">
        <f>E12/D12</f>
        <v/>
      </c>
    </row>
    <row r="13">
      <c r="A13" s="4" t="inlineStr">
        <is>
          <t>M07</t>
        </is>
      </c>
      <c r="B13" s="4" t="inlineStr">
        <is>
          <t>Jeera rice</t>
        </is>
      </c>
      <c r="C13" s="4" t="inlineStr">
        <is>
          <t>Rice</t>
        </is>
      </c>
      <c r="D13" s="8" t="n">
        <v>140</v>
      </c>
      <c r="E13" s="8" t="n">
        <v>38</v>
      </c>
      <c r="F13" s="9">
        <f>E13/D13</f>
        <v/>
      </c>
    </row>
    <row r="14">
      <c r="A14" s="4" t="inlineStr">
        <is>
          <t>M08</t>
        </is>
      </c>
      <c r="B14" s="4" t="inlineStr">
        <is>
          <t>Tambda rassa</t>
        </is>
      </c>
      <c r="C14" s="4" t="inlineStr">
        <is>
          <t>Main course</t>
        </is>
      </c>
      <c r="D14" s="8" t="n">
        <v>260</v>
      </c>
      <c r="E14" s="8" t="n">
        <v>110</v>
      </c>
      <c r="F14" s="9">
        <f>E14/D14</f>
        <v/>
      </c>
    </row>
    <row r="15">
      <c r="A15" s="4" t="inlineStr">
        <is>
          <t>M09</t>
        </is>
      </c>
      <c r="B15" s="4" t="inlineStr">
        <is>
          <t>Masala chaas</t>
        </is>
      </c>
      <c r="C15" s="4" t="inlineStr">
        <is>
          <t>Drinks</t>
        </is>
      </c>
      <c r="D15" s="8" t="n">
        <v>40</v>
      </c>
      <c r="E15" s="8" t="n">
        <v>9</v>
      </c>
      <c r="F15" s="9">
        <f>E15/D15</f>
        <v/>
      </c>
    </row>
    <row r="16">
      <c r="A16" s="4" t="inlineStr">
        <is>
          <t>M10</t>
        </is>
      </c>
      <c r="B16" s="4" t="inlineStr">
        <is>
          <t>Gulab jamun</t>
        </is>
      </c>
      <c r="C16" s="4" t="inlineStr">
        <is>
          <t>Desserts</t>
        </is>
      </c>
      <c r="D16" s="8" t="n">
        <v>70</v>
      </c>
      <c r="E16" s="8" t="n">
        <v>21</v>
      </c>
      <c r="F16" s="9">
        <f>E16/D16</f>
        <v/>
      </c>
    </row>
  </sheetData>
  <conditionalFormatting sqref="F7:F30">
    <cfRule type="cellIs" priority="1" operator="greaterThan" dxfId="0">
      <formula>0.4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6" customWidth="1" min="4" max="4"/>
    <col width="9" customWidth="1" min="5" max="5"/>
    <col width="17" customWidth="1" min="6" max="6"/>
    <col width="5" customWidth="1" min="7" max="7"/>
    <col width="9" customWidth="1" min="8" max="8"/>
    <col width="11" customWidth="1" min="9" max="9"/>
    <col width="11" customWidth="1" min="10" max="10"/>
    <col width="10" customWidth="1" min="11" max="11"/>
  </cols>
  <sheetData>
    <row r="1">
      <c r="A1" s="1" t="inlineStr">
        <is>
          <t>Orders (one row per item on a bill, like a kitchen order ticket)</t>
        </is>
      </c>
    </row>
    <row r="2">
      <c r="A2" s="2" t="inlineStr">
        <is>
          <t>Item, rate and food cost come from the menu in Setup. The key column numbers the lines of each bill for the printable bill.</t>
        </is>
      </c>
    </row>
    <row r="4">
      <c r="A4" s="6" t="inlineStr">
        <is>
          <t>Bill no</t>
        </is>
      </c>
      <c r="B4" s="6" t="inlineStr">
        <is>
          <t>Date</t>
        </is>
      </c>
      <c r="C4" s="6" t="inlineStr">
        <is>
          <t>Order type</t>
        </is>
      </c>
      <c r="D4" s="6" t="inlineStr">
        <is>
          <t>Table</t>
        </is>
      </c>
      <c r="E4" s="6" t="inlineStr">
        <is>
          <t>Item code</t>
        </is>
      </c>
      <c r="F4" s="6" t="inlineStr">
        <is>
          <t>Item</t>
        </is>
      </c>
      <c r="G4" s="6" t="inlineStr">
        <is>
          <t>Qty</t>
        </is>
      </c>
      <c r="H4" s="6" t="inlineStr">
        <is>
          <t>Rate (₹)</t>
        </is>
      </c>
      <c r="I4" s="6" t="inlineStr">
        <is>
          <t>Amount (₹)</t>
        </is>
      </c>
      <c r="J4" s="6" t="inlineStr">
        <is>
          <t>Food cost (₹)</t>
        </is>
      </c>
      <c r="K4" s="6" t="inlineStr">
        <is>
          <t>Line key</t>
        </is>
      </c>
    </row>
    <row r="5">
      <c r="A5" s="4" t="inlineStr">
        <is>
          <t>R-1001</t>
        </is>
      </c>
      <c r="B5" s="10" t="n">
        <v>46310</v>
      </c>
      <c r="C5" s="4" t="inlineStr">
        <is>
          <t>Dine-in</t>
        </is>
      </c>
      <c r="D5" s="4" t="inlineStr">
        <is>
          <t>T2</t>
        </is>
      </c>
      <c r="E5" s="4" t="inlineStr">
        <is>
          <t>M01</t>
        </is>
      </c>
      <c r="F5" s="11">
        <f>_xlfn.XLOOKUP(E5,Setup!$A$7:$A$16,Setup!$B$7:$B$16,"Check code")</f>
        <v/>
      </c>
      <c r="G5" s="4" t="n">
        <v>2</v>
      </c>
      <c r="H5" s="12">
        <f>_xlfn.XLOOKUP(E5,Setup!$A$7:$A$16,Setup!$D$7:$D$16,0)</f>
        <v/>
      </c>
      <c r="I5" s="12">
        <f>G5*H5</f>
        <v/>
      </c>
      <c r="J5" s="12">
        <f>G5*_xlfn.XLOOKUP(E5,Setup!$A$7:$A$16,Setup!$E$7:$E$16,0)</f>
        <v/>
      </c>
      <c r="K5" s="11">
        <f>A5&amp;"-"&amp;COUNTIF($A$5:A5,A5)</f>
        <v/>
      </c>
    </row>
    <row r="6">
      <c r="A6" s="4" t="inlineStr">
        <is>
          <t>R-1001</t>
        </is>
      </c>
      <c r="B6" s="10" t="n">
        <v>46310</v>
      </c>
      <c r="C6" s="4" t="inlineStr">
        <is>
          <t>Dine-in</t>
        </is>
      </c>
      <c r="D6" s="4" t="inlineStr">
        <is>
          <t>T2</t>
        </is>
      </c>
      <c r="E6" s="4" t="inlineStr">
        <is>
          <t>M09</t>
        </is>
      </c>
      <c r="F6" s="11">
        <f>_xlfn.XLOOKUP(E6,Setup!$A$7:$A$16,Setup!$B$7:$B$16,"Check code")</f>
        <v/>
      </c>
      <c r="G6" s="4" t="n">
        <v>2</v>
      </c>
      <c r="H6" s="12">
        <f>_xlfn.XLOOKUP(E6,Setup!$A$7:$A$16,Setup!$D$7:$D$16,0)</f>
        <v/>
      </c>
      <c r="I6" s="12">
        <f>G6*H6</f>
        <v/>
      </c>
      <c r="J6" s="12">
        <f>G6*_xlfn.XLOOKUP(E6,Setup!$A$7:$A$16,Setup!$E$7:$E$16,0)</f>
        <v/>
      </c>
      <c r="K6" s="11">
        <f>A6&amp;"-"&amp;COUNTIF($A$5:A6,A6)</f>
        <v/>
      </c>
    </row>
    <row r="7">
      <c r="A7" s="4" t="inlineStr">
        <is>
          <t>R-1002</t>
        </is>
      </c>
      <c r="B7" s="10" t="n">
        <v>46310</v>
      </c>
      <c r="C7" s="4" t="inlineStr">
        <is>
          <t>Dine-in</t>
        </is>
      </c>
      <c r="D7" s="4" t="inlineStr">
        <is>
          <t>T5</t>
        </is>
      </c>
      <c r="E7" s="4" t="inlineStr">
        <is>
          <t>M03</t>
        </is>
      </c>
      <c r="F7" s="11">
        <f>_xlfn.XLOOKUP(E7,Setup!$A$7:$A$16,Setup!$B$7:$B$16,"Check code")</f>
        <v/>
      </c>
      <c r="G7" s="4" t="n">
        <v>2</v>
      </c>
      <c r="H7" s="12">
        <f>_xlfn.XLOOKUP(E7,Setup!$A$7:$A$16,Setup!$D$7:$D$16,0)</f>
        <v/>
      </c>
      <c r="I7" s="12">
        <f>G7*H7</f>
        <v/>
      </c>
      <c r="J7" s="12">
        <f>G7*_xlfn.XLOOKUP(E7,Setup!$A$7:$A$16,Setup!$E$7:$E$16,0)</f>
        <v/>
      </c>
      <c r="K7" s="11">
        <f>A7&amp;"-"&amp;COUNTIF($A$5:A7,A7)</f>
        <v/>
      </c>
    </row>
    <row r="8">
      <c r="A8" s="4" t="inlineStr">
        <is>
          <t>R-1002</t>
        </is>
      </c>
      <c r="B8" s="10" t="n">
        <v>46310</v>
      </c>
      <c r="C8" s="4" t="inlineStr">
        <is>
          <t>Dine-in</t>
        </is>
      </c>
      <c r="D8" s="4" t="inlineStr">
        <is>
          <t>T5</t>
        </is>
      </c>
      <c r="E8" s="4" t="inlineStr">
        <is>
          <t>M06</t>
        </is>
      </c>
      <c r="F8" s="11">
        <f>_xlfn.XLOOKUP(E8,Setup!$A$7:$A$16,Setup!$B$7:$B$16,"Check code")</f>
        <v/>
      </c>
      <c r="G8" s="4" t="n">
        <v>4</v>
      </c>
      <c r="H8" s="12">
        <f>_xlfn.XLOOKUP(E8,Setup!$A$7:$A$16,Setup!$D$7:$D$16,0)</f>
        <v/>
      </c>
      <c r="I8" s="12">
        <f>G8*H8</f>
        <v/>
      </c>
      <c r="J8" s="12">
        <f>G8*_xlfn.XLOOKUP(E8,Setup!$A$7:$A$16,Setup!$E$7:$E$16,0)</f>
        <v/>
      </c>
      <c r="K8" s="11">
        <f>A8&amp;"-"&amp;COUNTIF($A$5:A8,A8)</f>
        <v/>
      </c>
    </row>
    <row r="9">
      <c r="A9" s="4" t="inlineStr">
        <is>
          <t>R-1002</t>
        </is>
      </c>
      <c r="B9" s="10" t="n">
        <v>46310</v>
      </c>
      <c r="C9" s="4" t="inlineStr">
        <is>
          <t>Dine-in</t>
        </is>
      </c>
      <c r="D9" s="4" t="inlineStr">
        <is>
          <t>T5</t>
        </is>
      </c>
      <c r="E9" s="4" t="inlineStr">
        <is>
          <t>M10</t>
        </is>
      </c>
      <c r="F9" s="11">
        <f>_xlfn.XLOOKUP(E9,Setup!$A$7:$A$16,Setup!$B$7:$B$16,"Check code")</f>
        <v/>
      </c>
      <c r="G9" s="4" t="n">
        <v>2</v>
      </c>
      <c r="H9" s="12">
        <f>_xlfn.XLOOKUP(E9,Setup!$A$7:$A$16,Setup!$D$7:$D$16,0)</f>
        <v/>
      </c>
      <c r="I9" s="12">
        <f>G9*H9</f>
        <v/>
      </c>
      <c r="J9" s="12">
        <f>G9*_xlfn.XLOOKUP(E9,Setup!$A$7:$A$16,Setup!$E$7:$E$16,0)</f>
        <v/>
      </c>
      <c r="K9" s="11">
        <f>A9&amp;"-"&amp;COUNTIF($A$5:A9,A9)</f>
        <v/>
      </c>
    </row>
    <row r="10">
      <c r="A10" s="4" t="inlineStr">
        <is>
          <t>R-1003</t>
        </is>
      </c>
      <c r="B10" s="10" t="n">
        <v>46310</v>
      </c>
      <c r="C10" s="4" t="inlineStr">
        <is>
          <t>Takeaway</t>
        </is>
      </c>
      <c r="D10" s="4" t="inlineStr">
        <is>
          <t>TK</t>
        </is>
      </c>
      <c r="E10" s="4" t="inlineStr">
        <is>
          <t>M04</t>
        </is>
      </c>
      <c r="F10" s="11">
        <f>_xlfn.XLOOKUP(E10,Setup!$A$7:$A$16,Setup!$B$7:$B$16,"Check code")</f>
        <v/>
      </c>
      <c r="G10" s="4" t="n">
        <v>1</v>
      </c>
      <c r="H10" s="12">
        <f>_xlfn.XLOOKUP(E10,Setup!$A$7:$A$16,Setup!$D$7:$D$16,0)</f>
        <v/>
      </c>
      <c r="I10" s="12">
        <f>G10*H10</f>
        <v/>
      </c>
      <c r="J10" s="12">
        <f>G10*_xlfn.XLOOKUP(E10,Setup!$A$7:$A$16,Setup!$E$7:$E$16,0)</f>
        <v/>
      </c>
      <c r="K10" s="11">
        <f>A10&amp;"-"&amp;COUNTIF($A$5:A10,A10)</f>
        <v/>
      </c>
    </row>
    <row r="11">
      <c r="A11" s="4" t="inlineStr">
        <is>
          <t>R-1003</t>
        </is>
      </c>
      <c r="B11" s="10" t="n">
        <v>46310</v>
      </c>
      <c r="C11" s="4" t="inlineStr">
        <is>
          <t>Takeaway</t>
        </is>
      </c>
      <c r="D11" s="4" t="inlineStr">
        <is>
          <t>TK</t>
        </is>
      </c>
      <c r="E11" s="4" t="inlineStr">
        <is>
          <t>M07</t>
        </is>
      </c>
      <c r="F11" s="11">
        <f>_xlfn.XLOOKUP(E11,Setup!$A$7:$A$16,Setup!$B$7:$B$16,"Check code")</f>
        <v/>
      </c>
      <c r="G11" s="4" t="n">
        <v>1</v>
      </c>
      <c r="H11" s="12">
        <f>_xlfn.XLOOKUP(E11,Setup!$A$7:$A$16,Setup!$D$7:$D$16,0)</f>
        <v/>
      </c>
      <c r="I11" s="12">
        <f>G11*H11</f>
        <v/>
      </c>
      <c r="J11" s="12">
        <f>G11*_xlfn.XLOOKUP(E11,Setup!$A$7:$A$16,Setup!$E$7:$E$16,0)</f>
        <v/>
      </c>
      <c r="K11" s="11">
        <f>A11&amp;"-"&amp;COUNTIF($A$5:A11,A11)</f>
        <v/>
      </c>
    </row>
    <row r="12">
      <c r="A12" s="4" t="inlineStr">
        <is>
          <t>R-1004</t>
        </is>
      </c>
      <c r="B12" s="10" t="n">
        <v>46310</v>
      </c>
      <c r="C12" s="4" t="inlineStr">
        <is>
          <t>Delivery</t>
        </is>
      </c>
      <c r="D12" s="4" t="inlineStr">
        <is>
          <t>DL</t>
        </is>
      </c>
      <c r="E12" s="4" t="inlineStr">
        <is>
          <t>M05</t>
        </is>
      </c>
      <c r="F12" s="11">
        <f>_xlfn.XLOOKUP(E12,Setup!$A$7:$A$16,Setup!$B$7:$B$16,"Check code")</f>
        <v/>
      </c>
      <c r="G12" s="4" t="n">
        <v>1</v>
      </c>
      <c r="H12" s="12">
        <f>_xlfn.XLOOKUP(E12,Setup!$A$7:$A$16,Setup!$D$7:$D$16,0)</f>
        <v/>
      </c>
      <c r="I12" s="12">
        <f>G12*H12</f>
        <v/>
      </c>
      <c r="J12" s="12">
        <f>G12*_xlfn.XLOOKUP(E12,Setup!$A$7:$A$16,Setup!$E$7:$E$16,0)</f>
        <v/>
      </c>
      <c r="K12" s="11">
        <f>A12&amp;"-"&amp;COUNTIF($A$5:A12,A12)</f>
        <v/>
      </c>
    </row>
    <row r="13">
      <c r="A13" s="4" t="inlineStr">
        <is>
          <t>R-1004</t>
        </is>
      </c>
      <c r="B13" s="10" t="n">
        <v>46310</v>
      </c>
      <c r="C13" s="4" t="inlineStr">
        <is>
          <t>Delivery</t>
        </is>
      </c>
      <c r="D13" s="4" t="inlineStr">
        <is>
          <t>DL</t>
        </is>
      </c>
      <c r="E13" s="4" t="inlineStr">
        <is>
          <t>M06</t>
        </is>
      </c>
      <c r="F13" s="11">
        <f>_xlfn.XLOOKUP(E13,Setup!$A$7:$A$16,Setup!$B$7:$B$16,"Check code")</f>
        <v/>
      </c>
      <c r="G13" s="4" t="n">
        <v>6</v>
      </c>
      <c r="H13" s="12">
        <f>_xlfn.XLOOKUP(E13,Setup!$A$7:$A$16,Setup!$D$7:$D$16,0)</f>
        <v/>
      </c>
      <c r="I13" s="12">
        <f>G13*H13</f>
        <v/>
      </c>
      <c r="J13" s="12">
        <f>G13*_xlfn.XLOOKUP(E13,Setup!$A$7:$A$16,Setup!$E$7:$E$16,0)</f>
        <v/>
      </c>
      <c r="K13" s="11">
        <f>A13&amp;"-"&amp;COUNTIF($A$5:A13,A13)</f>
        <v/>
      </c>
    </row>
    <row r="14">
      <c r="A14" s="4" t="inlineStr">
        <is>
          <t>R-1004</t>
        </is>
      </c>
      <c r="B14" s="10" t="n">
        <v>46310</v>
      </c>
      <c r="C14" s="4" t="inlineStr">
        <is>
          <t>Delivery</t>
        </is>
      </c>
      <c r="D14" s="4" t="inlineStr">
        <is>
          <t>DL</t>
        </is>
      </c>
      <c r="E14" s="4" t="inlineStr">
        <is>
          <t>M07</t>
        </is>
      </c>
      <c r="F14" s="11">
        <f>_xlfn.XLOOKUP(E14,Setup!$A$7:$A$16,Setup!$B$7:$B$16,"Check code")</f>
        <v/>
      </c>
      <c r="G14" s="4" t="n">
        <v>1</v>
      </c>
      <c r="H14" s="12">
        <f>_xlfn.XLOOKUP(E14,Setup!$A$7:$A$16,Setup!$D$7:$D$16,0)</f>
        <v/>
      </c>
      <c r="I14" s="12">
        <f>G14*H14</f>
        <v/>
      </c>
      <c r="J14" s="12">
        <f>G14*_xlfn.XLOOKUP(E14,Setup!$A$7:$A$16,Setup!$E$7:$E$16,0)</f>
        <v/>
      </c>
      <c r="K14" s="11">
        <f>A14&amp;"-"&amp;COUNTIF($A$5:A14,A14)</f>
        <v/>
      </c>
    </row>
    <row r="15">
      <c r="A15" s="4" t="inlineStr">
        <is>
          <t>R-1005</t>
        </is>
      </c>
      <c r="B15" s="10" t="n">
        <v>46311</v>
      </c>
      <c r="C15" s="4" t="inlineStr">
        <is>
          <t>Dine-in</t>
        </is>
      </c>
      <c r="D15" s="4" t="inlineStr">
        <is>
          <t>T1</t>
        </is>
      </c>
      <c r="E15" s="4" t="inlineStr">
        <is>
          <t>M02</t>
        </is>
      </c>
      <c r="F15" s="11">
        <f>_xlfn.XLOOKUP(E15,Setup!$A$7:$A$16,Setup!$B$7:$B$16,"Check code")</f>
        <v/>
      </c>
      <c r="G15" s="4" t="n">
        <v>3</v>
      </c>
      <c r="H15" s="12">
        <f>_xlfn.XLOOKUP(E15,Setup!$A$7:$A$16,Setup!$D$7:$D$16,0)</f>
        <v/>
      </c>
      <c r="I15" s="12">
        <f>G15*H15</f>
        <v/>
      </c>
      <c r="J15" s="12">
        <f>G15*_xlfn.XLOOKUP(E15,Setup!$A$7:$A$16,Setup!$E$7:$E$16,0)</f>
        <v/>
      </c>
      <c r="K15" s="11">
        <f>A15&amp;"-"&amp;COUNTIF($A$5:A15,A15)</f>
        <v/>
      </c>
    </row>
    <row r="16">
      <c r="A16" s="4" t="inlineStr">
        <is>
          <t>R-1005</t>
        </is>
      </c>
      <c r="B16" s="10" t="n">
        <v>46311</v>
      </c>
      <c r="C16" s="4" t="inlineStr">
        <is>
          <t>Dine-in</t>
        </is>
      </c>
      <c r="D16" s="4" t="inlineStr">
        <is>
          <t>T1</t>
        </is>
      </c>
      <c r="E16" s="4" t="inlineStr">
        <is>
          <t>M09</t>
        </is>
      </c>
      <c r="F16" s="11">
        <f>_xlfn.XLOOKUP(E16,Setup!$A$7:$A$16,Setup!$B$7:$B$16,"Check code")</f>
        <v/>
      </c>
      <c r="G16" s="4" t="n">
        <v>3</v>
      </c>
      <c r="H16" s="12">
        <f>_xlfn.XLOOKUP(E16,Setup!$A$7:$A$16,Setup!$D$7:$D$16,0)</f>
        <v/>
      </c>
      <c r="I16" s="12">
        <f>G16*H16</f>
        <v/>
      </c>
      <c r="J16" s="12">
        <f>G16*_xlfn.XLOOKUP(E16,Setup!$A$7:$A$16,Setup!$E$7:$E$16,0)</f>
        <v/>
      </c>
      <c r="K16" s="11">
        <f>A16&amp;"-"&amp;COUNTIF($A$5:A16,A16)</f>
        <v/>
      </c>
    </row>
    <row r="17">
      <c r="A17" s="4" t="inlineStr">
        <is>
          <t>R-1006</t>
        </is>
      </c>
      <c r="B17" s="10" t="n">
        <v>46311</v>
      </c>
      <c r="C17" s="4" t="inlineStr">
        <is>
          <t>Dine-in</t>
        </is>
      </c>
      <c r="D17" s="4" t="inlineStr">
        <is>
          <t>T4</t>
        </is>
      </c>
      <c r="E17" s="4" t="inlineStr">
        <is>
          <t>M04</t>
        </is>
      </c>
      <c r="F17" s="11">
        <f>_xlfn.XLOOKUP(E17,Setup!$A$7:$A$16,Setup!$B$7:$B$16,"Check code")</f>
        <v/>
      </c>
      <c r="G17" s="4" t="n">
        <v>2</v>
      </c>
      <c r="H17" s="12">
        <f>_xlfn.XLOOKUP(E17,Setup!$A$7:$A$16,Setup!$D$7:$D$16,0)</f>
        <v/>
      </c>
      <c r="I17" s="12">
        <f>G17*H17</f>
        <v/>
      </c>
      <c r="J17" s="12">
        <f>G17*_xlfn.XLOOKUP(E17,Setup!$A$7:$A$16,Setup!$E$7:$E$16,0)</f>
        <v/>
      </c>
      <c r="K17" s="11">
        <f>A17&amp;"-"&amp;COUNTIF($A$5:A17,A17)</f>
        <v/>
      </c>
    </row>
    <row r="18">
      <c r="A18" s="4" t="inlineStr">
        <is>
          <t>R-1006</t>
        </is>
      </c>
      <c r="B18" s="10" t="n">
        <v>46311</v>
      </c>
      <c r="C18" s="4" t="inlineStr">
        <is>
          <t>Dine-in</t>
        </is>
      </c>
      <c r="D18" s="4" t="inlineStr">
        <is>
          <t>T4</t>
        </is>
      </c>
      <c r="E18" s="4" t="inlineStr">
        <is>
          <t>M08</t>
        </is>
      </c>
      <c r="F18" s="11">
        <f>_xlfn.XLOOKUP(E18,Setup!$A$7:$A$16,Setup!$B$7:$B$16,"Check code")</f>
        <v/>
      </c>
      <c r="G18" s="4" t="n">
        <v>1</v>
      </c>
      <c r="H18" s="12">
        <f>_xlfn.XLOOKUP(E18,Setup!$A$7:$A$16,Setup!$D$7:$D$16,0)</f>
        <v/>
      </c>
      <c r="I18" s="12">
        <f>G18*H18</f>
        <v/>
      </c>
      <c r="J18" s="12">
        <f>G18*_xlfn.XLOOKUP(E18,Setup!$A$7:$A$16,Setup!$E$7:$E$16,0)</f>
        <v/>
      </c>
      <c r="K18" s="11">
        <f>A18&amp;"-"&amp;COUNTIF($A$5:A18,A18)</f>
        <v/>
      </c>
    </row>
    <row r="19">
      <c r="A19" s="4" t="inlineStr">
        <is>
          <t>R-1006</t>
        </is>
      </c>
      <c r="B19" s="10" t="n">
        <v>46311</v>
      </c>
      <c r="C19" s="4" t="inlineStr">
        <is>
          <t>Dine-in</t>
        </is>
      </c>
      <c r="D19" s="4" t="inlineStr">
        <is>
          <t>T4</t>
        </is>
      </c>
      <c r="E19" s="4" t="inlineStr">
        <is>
          <t>M06</t>
        </is>
      </c>
      <c r="F19" s="11">
        <f>_xlfn.XLOOKUP(E19,Setup!$A$7:$A$16,Setup!$B$7:$B$16,"Check code")</f>
        <v/>
      </c>
      <c r="G19" s="4" t="n">
        <v>6</v>
      </c>
      <c r="H19" s="12">
        <f>_xlfn.XLOOKUP(E19,Setup!$A$7:$A$16,Setup!$D$7:$D$16,0)</f>
        <v/>
      </c>
      <c r="I19" s="12">
        <f>G19*H19</f>
        <v/>
      </c>
      <c r="J19" s="12">
        <f>G19*_xlfn.XLOOKUP(E19,Setup!$A$7:$A$16,Setup!$E$7:$E$16,0)</f>
        <v/>
      </c>
      <c r="K19" s="11">
        <f>A19&amp;"-"&amp;COUNTIF($A$5:A19,A19)</f>
        <v/>
      </c>
    </row>
    <row r="20">
      <c r="A20" s="4" t="inlineStr">
        <is>
          <t>R-1006</t>
        </is>
      </c>
      <c r="B20" s="10" t="n">
        <v>46311</v>
      </c>
      <c r="C20" s="4" t="inlineStr">
        <is>
          <t>Dine-in</t>
        </is>
      </c>
      <c r="D20" s="4" t="inlineStr">
        <is>
          <t>T4</t>
        </is>
      </c>
      <c r="E20" s="4" t="inlineStr">
        <is>
          <t>M10</t>
        </is>
      </c>
      <c r="F20" s="11">
        <f>_xlfn.XLOOKUP(E20,Setup!$A$7:$A$16,Setup!$B$7:$B$16,"Check code")</f>
        <v/>
      </c>
      <c r="G20" s="4" t="n">
        <v>2</v>
      </c>
      <c r="H20" s="12">
        <f>_xlfn.XLOOKUP(E20,Setup!$A$7:$A$16,Setup!$D$7:$D$16,0)</f>
        <v/>
      </c>
      <c r="I20" s="12">
        <f>G20*H20</f>
        <v/>
      </c>
      <c r="J20" s="12">
        <f>G20*_xlfn.XLOOKUP(E20,Setup!$A$7:$A$16,Setup!$E$7:$E$16,0)</f>
        <v/>
      </c>
      <c r="K20" s="11">
        <f>A20&amp;"-"&amp;COUNTIF($A$5:A20,A20)</f>
        <v/>
      </c>
    </row>
    <row r="21">
      <c r="A21" s="4" t="inlineStr">
        <is>
          <t>R-1007</t>
        </is>
      </c>
      <c r="B21" s="10" t="n">
        <v>46311</v>
      </c>
      <c r="C21" s="4" t="inlineStr">
        <is>
          <t>Delivery</t>
        </is>
      </c>
      <c r="D21" s="4" t="inlineStr">
        <is>
          <t>DL</t>
        </is>
      </c>
      <c r="E21" s="4" t="inlineStr">
        <is>
          <t>M03</t>
        </is>
      </c>
      <c r="F21" s="11">
        <f>_xlfn.XLOOKUP(E21,Setup!$A$7:$A$16,Setup!$B$7:$B$16,"Check code")</f>
        <v/>
      </c>
      <c r="G21" s="4" t="n">
        <v>3</v>
      </c>
      <c r="H21" s="12">
        <f>_xlfn.XLOOKUP(E21,Setup!$A$7:$A$16,Setup!$D$7:$D$16,0)</f>
        <v/>
      </c>
      <c r="I21" s="12">
        <f>G21*H21</f>
        <v/>
      </c>
      <c r="J21" s="12">
        <f>G21*_xlfn.XLOOKUP(E21,Setup!$A$7:$A$16,Setup!$E$7:$E$16,0)</f>
        <v/>
      </c>
      <c r="K21" s="11">
        <f>A21&amp;"-"&amp;COUNTIF($A$5:A21,A21)</f>
        <v/>
      </c>
    </row>
    <row r="22">
      <c r="A22" s="4" t="inlineStr">
        <is>
          <t>R-1008</t>
        </is>
      </c>
      <c r="B22" s="10" t="n">
        <v>46311</v>
      </c>
      <c r="C22" s="4" t="inlineStr">
        <is>
          <t>Takeaway</t>
        </is>
      </c>
      <c r="D22" s="4" t="inlineStr">
        <is>
          <t>TK</t>
        </is>
      </c>
      <c r="E22" s="4" t="inlineStr">
        <is>
          <t>M01</t>
        </is>
      </c>
      <c r="F22" s="11">
        <f>_xlfn.XLOOKUP(E22,Setup!$A$7:$A$16,Setup!$B$7:$B$16,"Check code")</f>
        <v/>
      </c>
      <c r="G22" s="4" t="n">
        <v>4</v>
      </c>
      <c r="H22" s="12">
        <f>_xlfn.XLOOKUP(E22,Setup!$A$7:$A$16,Setup!$D$7:$D$16,0)</f>
        <v/>
      </c>
      <c r="I22" s="12">
        <f>G22*H22</f>
        <v/>
      </c>
      <c r="J22" s="12">
        <f>G22*_xlfn.XLOOKUP(E22,Setup!$A$7:$A$16,Setup!$E$7:$E$16,0)</f>
        <v/>
      </c>
      <c r="K22" s="11">
        <f>A22&amp;"-"&amp;COUNTIF($A$5:A22,A22)</f>
        <v/>
      </c>
    </row>
    <row r="23">
      <c r="A23" s="4" t="inlineStr">
        <is>
          <t>R-1009</t>
        </is>
      </c>
      <c r="B23" s="10" t="n">
        <v>46312</v>
      </c>
      <c r="C23" s="4" t="inlineStr">
        <is>
          <t>Dine-in</t>
        </is>
      </c>
      <c r="D23" s="4" t="inlineStr">
        <is>
          <t>T3</t>
        </is>
      </c>
      <c r="E23" s="4" t="inlineStr">
        <is>
          <t>M05</t>
        </is>
      </c>
      <c r="F23" s="11">
        <f>_xlfn.XLOOKUP(E23,Setup!$A$7:$A$16,Setup!$B$7:$B$16,"Check code")</f>
        <v/>
      </c>
      <c r="G23" s="4" t="n">
        <v>1</v>
      </c>
      <c r="H23" s="12">
        <f>_xlfn.XLOOKUP(E23,Setup!$A$7:$A$16,Setup!$D$7:$D$16,0)</f>
        <v/>
      </c>
      <c r="I23" s="12">
        <f>G23*H23</f>
        <v/>
      </c>
      <c r="J23" s="12">
        <f>G23*_xlfn.XLOOKUP(E23,Setup!$A$7:$A$16,Setup!$E$7:$E$16,0)</f>
        <v/>
      </c>
      <c r="K23" s="11">
        <f>A23&amp;"-"&amp;COUNTIF($A$5:A23,A23)</f>
        <v/>
      </c>
    </row>
    <row r="24">
      <c r="A24" s="4" t="inlineStr">
        <is>
          <t>R-1009</t>
        </is>
      </c>
      <c r="B24" s="10" t="n">
        <v>46312</v>
      </c>
      <c r="C24" s="4" t="inlineStr">
        <is>
          <t>Dine-in</t>
        </is>
      </c>
      <c r="D24" s="4" t="inlineStr">
        <is>
          <t>T3</t>
        </is>
      </c>
      <c r="E24" s="4" t="inlineStr">
        <is>
          <t>M08</t>
        </is>
      </c>
      <c r="F24" s="11">
        <f>_xlfn.XLOOKUP(E24,Setup!$A$7:$A$16,Setup!$B$7:$B$16,"Check code")</f>
        <v/>
      </c>
      <c r="G24" s="4" t="n">
        <v>1</v>
      </c>
      <c r="H24" s="12">
        <f>_xlfn.XLOOKUP(E24,Setup!$A$7:$A$16,Setup!$D$7:$D$16,0)</f>
        <v/>
      </c>
      <c r="I24" s="12">
        <f>G24*H24</f>
        <v/>
      </c>
      <c r="J24" s="12">
        <f>G24*_xlfn.XLOOKUP(E24,Setup!$A$7:$A$16,Setup!$E$7:$E$16,0)</f>
        <v/>
      </c>
      <c r="K24" s="11">
        <f>A24&amp;"-"&amp;COUNTIF($A$5:A24,A24)</f>
        <v/>
      </c>
    </row>
    <row r="25">
      <c r="A25" s="4" t="inlineStr">
        <is>
          <t>R-1009</t>
        </is>
      </c>
      <c r="B25" s="10" t="n">
        <v>46312</v>
      </c>
      <c r="C25" s="4" t="inlineStr">
        <is>
          <t>Dine-in</t>
        </is>
      </c>
      <c r="D25" s="4" t="inlineStr">
        <is>
          <t>T3</t>
        </is>
      </c>
      <c r="E25" s="4" t="inlineStr">
        <is>
          <t>M06</t>
        </is>
      </c>
      <c r="F25" s="11">
        <f>_xlfn.XLOOKUP(E25,Setup!$A$7:$A$16,Setup!$B$7:$B$16,"Check code")</f>
        <v/>
      </c>
      <c r="G25" s="4" t="n">
        <v>8</v>
      </c>
      <c r="H25" s="12">
        <f>_xlfn.XLOOKUP(E25,Setup!$A$7:$A$16,Setup!$D$7:$D$16,0)</f>
        <v/>
      </c>
      <c r="I25" s="12">
        <f>G25*H25</f>
        <v/>
      </c>
      <c r="J25" s="12">
        <f>G25*_xlfn.XLOOKUP(E25,Setup!$A$7:$A$16,Setup!$E$7:$E$16,0)</f>
        <v/>
      </c>
      <c r="K25" s="11">
        <f>A25&amp;"-"&amp;COUNTIF($A$5:A25,A25)</f>
        <v/>
      </c>
    </row>
    <row r="26">
      <c r="A26" s="4" t="inlineStr">
        <is>
          <t>R-1009</t>
        </is>
      </c>
      <c r="B26" s="10" t="n">
        <v>46312</v>
      </c>
      <c r="C26" s="4" t="inlineStr">
        <is>
          <t>Dine-in</t>
        </is>
      </c>
      <c r="D26" s="4" t="inlineStr">
        <is>
          <t>T3</t>
        </is>
      </c>
      <c r="E26" s="4" t="inlineStr">
        <is>
          <t>M07</t>
        </is>
      </c>
      <c r="F26" s="11">
        <f>_xlfn.XLOOKUP(E26,Setup!$A$7:$A$16,Setup!$B$7:$B$16,"Check code")</f>
        <v/>
      </c>
      <c r="G26" s="4" t="n">
        <v>1</v>
      </c>
      <c r="H26" s="12">
        <f>_xlfn.XLOOKUP(E26,Setup!$A$7:$A$16,Setup!$D$7:$D$16,0)</f>
        <v/>
      </c>
      <c r="I26" s="12">
        <f>G26*H26</f>
        <v/>
      </c>
      <c r="J26" s="12">
        <f>G26*_xlfn.XLOOKUP(E26,Setup!$A$7:$A$16,Setup!$E$7:$E$16,0)</f>
        <v/>
      </c>
      <c r="K26" s="11">
        <f>A26&amp;"-"&amp;COUNTIF($A$5:A26,A26)</f>
        <v/>
      </c>
    </row>
    <row r="27">
      <c r="A27" s="4" t="inlineStr">
        <is>
          <t>R-1009</t>
        </is>
      </c>
      <c r="B27" s="10" t="n">
        <v>46312</v>
      </c>
      <c r="C27" s="4" t="inlineStr">
        <is>
          <t>Dine-in</t>
        </is>
      </c>
      <c r="D27" s="4" t="inlineStr">
        <is>
          <t>T3</t>
        </is>
      </c>
      <c r="E27" s="4" t="inlineStr">
        <is>
          <t>M09</t>
        </is>
      </c>
      <c r="F27" s="11">
        <f>_xlfn.XLOOKUP(E27,Setup!$A$7:$A$16,Setup!$B$7:$B$16,"Check code")</f>
        <v/>
      </c>
      <c r="G27" s="4" t="n">
        <v>4</v>
      </c>
      <c r="H27" s="12">
        <f>_xlfn.XLOOKUP(E27,Setup!$A$7:$A$16,Setup!$D$7:$D$16,0)</f>
        <v/>
      </c>
      <c r="I27" s="12">
        <f>G27*H27</f>
        <v/>
      </c>
      <c r="J27" s="12">
        <f>G27*_xlfn.XLOOKUP(E27,Setup!$A$7:$A$16,Setup!$E$7:$E$16,0)</f>
        <v/>
      </c>
      <c r="K27" s="11">
        <f>A27&amp;"-"&amp;COUNTIF($A$5:A27,A27)</f>
        <v/>
      </c>
    </row>
    <row r="28">
      <c r="A28" s="4" t="inlineStr">
        <is>
          <t>R-1010</t>
        </is>
      </c>
      <c r="B28" s="10" t="n">
        <v>46312</v>
      </c>
      <c r="C28" s="4" t="inlineStr">
        <is>
          <t>Dine-in</t>
        </is>
      </c>
      <c r="D28" s="4" t="inlineStr">
        <is>
          <t>T2</t>
        </is>
      </c>
      <c r="E28" s="4" t="inlineStr">
        <is>
          <t>M03</t>
        </is>
      </c>
      <c r="F28" s="11">
        <f>_xlfn.XLOOKUP(E28,Setup!$A$7:$A$16,Setup!$B$7:$B$16,"Check code")</f>
        <v/>
      </c>
      <c r="G28" s="4" t="n">
        <v>1</v>
      </c>
      <c r="H28" s="12">
        <f>_xlfn.XLOOKUP(E28,Setup!$A$7:$A$16,Setup!$D$7:$D$16,0)</f>
        <v/>
      </c>
      <c r="I28" s="12">
        <f>G28*H28</f>
        <v/>
      </c>
      <c r="J28" s="12">
        <f>G28*_xlfn.XLOOKUP(E28,Setup!$A$7:$A$16,Setup!$E$7:$E$16,0)</f>
        <v/>
      </c>
      <c r="K28" s="11">
        <f>A28&amp;"-"&amp;COUNTIF($A$5:A28,A28)</f>
        <v/>
      </c>
    </row>
    <row r="29">
      <c r="A29" s="4" t="inlineStr">
        <is>
          <t>R-1010</t>
        </is>
      </c>
      <c r="B29" s="10" t="n">
        <v>46312</v>
      </c>
      <c r="C29" s="4" t="inlineStr">
        <is>
          <t>Dine-in</t>
        </is>
      </c>
      <c r="D29" s="4" t="inlineStr">
        <is>
          <t>T2</t>
        </is>
      </c>
      <c r="E29" s="4" t="inlineStr">
        <is>
          <t>M04</t>
        </is>
      </c>
      <c r="F29" s="11">
        <f>_xlfn.XLOOKUP(E29,Setup!$A$7:$A$16,Setup!$B$7:$B$16,"Check code")</f>
        <v/>
      </c>
      <c r="G29" s="4" t="n">
        <v>1</v>
      </c>
      <c r="H29" s="12">
        <f>_xlfn.XLOOKUP(E29,Setup!$A$7:$A$16,Setup!$D$7:$D$16,0)</f>
        <v/>
      </c>
      <c r="I29" s="12">
        <f>G29*H29</f>
        <v/>
      </c>
      <c r="J29" s="12">
        <f>G29*_xlfn.XLOOKUP(E29,Setup!$A$7:$A$16,Setup!$E$7:$E$16,0)</f>
        <v/>
      </c>
      <c r="K29" s="11">
        <f>A29&amp;"-"&amp;COUNTIF($A$5:A29,A29)</f>
        <v/>
      </c>
    </row>
    <row r="30">
      <c r="A30" s="4" t="inlineStr">
        <is>
          <t>R-1011</t>
        </is>
      </c>
      <c r="B30" s="10" t="n">
        <v>46312</v>
      </c>
      <c r="C30" s="4" t="inlineStr">
        <is>
          <t>Delivery</t>
        </is>
      </c>
      <c r="D30" s="4" t="inlineStr">
        <is>
          <t>DL</t>
        </is>
      </c>
      <c r="E30" s="4" t="inlineStr">
        <is>
          <t>M04</t>
        </is>
      </c>
      <c r="F30" s="11">
        <f>_xlfn.XLOOKUP(E30,Setup!$A$7:$A$16,Setup!$B$7:$B$16,"Check code")</f>
        <v/>
      </c>
      <c r="G30" s="4" t="n">
        <v>2</v>
      </c>
      <c r="H30" s="12">
        <f>_xlfn.XLOOKUP(E30,Setup!$A$7:$A$16,Setup!$D$7:$D$16,0)</f>
        <v/>
      </c>
      <c r="I30" s="12">
        <f>G30*H30</f>
        <v/>
      </c>
      <c r="J30" s="12">
        <f>G30*_xlfn.XLOOKUP(E30,Setup!$A$7:$A$16,Setup!$E$7:$E$16,0)</f>
        <v/>
      </c>
      <c r="K30" s="11">
        <f>A30&amp;"-"&amp;COUNTIF($A$5:A30,A30)</f>
        <v/>
      </c>
    </row>
    <row r="31">
      <c r="A31" s="4" t="inlineStr">
        <is>
          <t>R-1011</t>
        </is>
      </c>
      <c r="B31" s="10" t="n">
        <v>46312</v>
      </c>
      <c r="C31" s="4" t="inlineStr">
        <is>
          <t>Delivery</t>
        </is>
      </c>
      <c r="D31" s="4" t="inlineStr">
        <is>
          <t>DL</t>
        </is>
      </c>
      <c r="E31" s="4" t="inlineStr">
        <is>
          <t>M06</t>
        </is>
      </c>
      <c r="F31" s="11">
        <f>_xlfn.XLOOKUP(E31,Setup!$A$7:$A$16,Setup!$B$7:$B$16,"Check code")</f>
        <v/>
      </c>
      <c r="G31" s="4" t="n">
        <v>4</v>
      </c>
      <c r="H31" s="12">
        <f>_xlfn.XLOOKUP(E31,Setup!$A$7:$A$16,Setup!$D$7:$D$16,0)</f>
        <v/>
      </c>
      <c r="I31" s="12">
        <f>G31*H31</f>
        <v/>
      </c>
      <c r="J31" s="12">
        <f>G31*_xlfn.XLOOKUP(E31,Setup!$A$7:$A$16,Setup!$E$7:$E$16,0)</f>
        <v/>
      </c>
      <c r="K31" s="11">
        <f>A31&amp;"-"&amp;COUNTIF($A$5:A31,A31)</f>
        <v/>
      </c>
    </row>
    <row r="32">
      <c r="A32" s="4" t="inlineStr">
        <is>
          <t>R-1012</t>
        </is>
      </c>
      <c r="B32" s="10" t="n">
        <v>46312</v>
      </c>
      <c r="C32" s="4" t="inlineStr">
        <is>
          <t>Takeaway</t>
        </is>
      </c>
      <c r="D32" s="4" t="inlineStr">
        <is>
          <t>TK</t>
        </is>
      </c>
      <c r="E32" s="4" t="inlineStr">
        <is>
          <t>M02</t>
        </is>
      </c>
      <c r="F32" s="11">
        <f>_xlfn.XLOOKUP(E32,Setup!$A$7:$A$16,Setup!$B$7:$B$16,"Check code")</f>
        <v/>
      </c>
      <c r="G32" s="4" t="n">
        <v>2</v>
      </c>
      <c r="H32" s="12">
        <f>_xlfn.XLOOKUP(E32,Setup!$A$7:$A$16,Setup!$D$7:$D$16,0)</f>
        <v/>
      </c>
      <c r="I32" s="12">
        <f>G32*H32</f>
        <v/>
      </c>
      <c r="J32" s="12">
        <f>G32*_xlfn.XLOOKUP(E32,Setup!$A$7:$A$16,Setup!$E$7:$E$16,0)</f>
        <v/>
      </c>
      <c r="K32" s="11">
        <f>A32&amp;"-"&amp;COUNTIF($A$5:A32,A32)</f>
        <v/>
      </c>
    </row>
    <row r="33">
      <c r="A33" s="4" t="inlineStr">
        <is>
          <t>R-1012</t>
        </is>
      </c>
      <c r="B33" s="10" t="n">
        <v>46312</v>
      </c>
      <c r="C33" s="4" t="inlineStr">
        <is>
          <t>Takeaway</t>
        </is>
      </c>
      <c r="D33" s="4" t="inlineStr">
        <is>
          <t>TK</t>
        </is>
      </c>
      <c r="E33" s="4" t="inlineStr">
        <is>
          <t>M10</t>
        </is>
      </c>
      <c r="F33" s="11">
        <f>_xlfn.XLOOKUP(E33,Setup!$A$7:$A$16,Setup!$B$7:$B$16,"Check code")</f>
        <v/>
      </c>
      <c r="G33" s="4" t="n">
        <v>4</v>
      </c>
      <c r="H33" s="12">
        <f>_xlfn.XLOOKUP(E33,Setup!$A$7:$A$16,Setup!$D$7:$D$16,0)</f>
        <v/>
      </c>
      <c r="I33" s="12">
        <f>G33*H33</f>
        <v/>
      </c>
      <c r="J33" s="12">
        <f>G33*_xlfn.XLOOKUP(E33,Setup!$A$7:$A$16,Setup!$E$7:$E$16,0)</f>
        <v/>
      </c>
      <c r="K33" s="11">
        <f>A33&amp;"-"&amp;COUNTIF($A$5:A33,A33)</f>
        <v/>
      </c>
    </row>
  </sheetData>
  <dataValidations count="2">
    <dataValidation sqref="C5:C200" showDropDown="0" showInputMessage="0" showErrorMessage="1" allowBlank="1" errorTitle="Not in the list" error="Pick a value from the list" type="list">
      <formula1>=Setup!$H$7:$H$9</formula1>
    </dataValidation>
    <dataValidation sqref="E5:E200" showDropDown="0" showInputMessage="0" showErrorMessage="1" allowBlank="1" errorTitle="Not in the list" error="Pick a value from the list" type="list">
      <formula1>=Setup!$A$7:$A$16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6" customWidth="1" min="4" max="4"/>
    <col width="11" customWidth="1" min="5" max="5"/>
    <col width="9" customWidth="1" min="6" max="6"/>
    <col width="11" customWidth="1" min="7" max="7"/>
    <col width="11" customWidth="1" min="8" max="8"/>
    <col width="9" customWidth="1" min="9" max="9"/>
    <col width="12" customWidth="1" min="10" max="10"/>
    <col width="10" customWidth="1" min="11" max="11"/>
  </cols>
  <sheetData>
    <row r="1">
      <c r="A1" s="1" t="inlineStr">
        <is>
          <t>Bills</t>
        </is>
      </c>
    </row>
    <row r="2">
      <c r="A2" s="2" t="inlineStr">
        <is>
          <t>One row per bill. Subtotal adds the order lines; discount and payment mode are typed; GST uses the rate in Setup.</t>
        </is>
      </c>
    </row>
    <row r="4">
      <c r="A4" s="6" t="inlineStr">
        <is>
          <t>Bill no</t>
        </is>
      </c>
      <c r="B4" s="6" t="inlineStr">
        <is>
          <t>Date</t>
        </is>
      </c>
      <c r="C4" s="6" t="inlineStr">
        <is>
          <t>Order type</t>
        </is>
      </c>
      <c r="D4" s="6" t="inlineStr">
        <is>
          <t>Items</t>
        </is>
      </c>
      <c r="E4" s="6" t="inlineStr">
        <is>
          <t>Subtotal (₹)</t>
        </is>
      </c>
      <c r="F4" s="6" t="inlineStr">
        <is>
          <t>Discount %</t>
        </is>
      </c>
      <c r="G4" s="6" t="inlineStr">
        <is>
          <t>Discount (₹)</t>
        </is>
      </c>
      <c r="H4" s="6" t="inlineStr">
        <is>
          <t>Taxable (₹)</t>
        </is>
      </c>
      <c r="I4" s="6" t="inlineStr">
        <is>
          <t>GST (₹)</t>
        </is>
      </c>
      <c r="J4" s="6" t="inlineStr">
        <is>
          <t>Bill total (₹)</t>
        </is>
      </c>
      <c r="K4" s="6" t="inlineStr">
        <is>
          <t>Payment mode</t>
        </is>
      </c>
    </row>
    <row r="5">
      <c r="A5" s="4" t="inlineStr">
        <is>
          <t>R-1001</t>
        </is>
      </c>
      <c r="B5" s="13">
        <f>_xlfn.XLOOKUP(A5,Orders!$A$5:$A$200,Orders!$B$5:$B$200)</f>
        <v/>
      </c>
      <c r="C5" s="11">
        <f>_xlfn.XLOOKUP(A5,Orders!$A$5:$A$200,Orders!$C$5:$C$200)</f>
        <v/>
      </c>
      <c r="D5" s="11">
        <f>SUMIFS(Orders!$G$5:$G$200,Orders!$A$5:$A$200,A5)</f>
        <v/>
      </c>
      <c r="E5" s="12">
        <f>SUMIFS(Orders!$I$5:$I$200,Orders!$A$5:$A$200,A5)</f>
        <v/>
      </c>
      <c r="F5" s="14" t="n">
        <v>0</v>
      </c>
      <c r="G5" s="15">
        <f>ROUND(E5*F5,2)</f>
        <v/>
      </c>
      <c r="H5" s="15">
        <f>E5-G5</f>
        <v/>
      </c>
      <c r="I5" s="15">
        <f>ROUND(H5*Setup!$B$4,2)</f>
        <v/>
      </c>
      <c r="J5" s="16">
        <f>ROUND(H5+I5,0)</f>
        <v/>
      </c>
      <c r="K5" s="4" t="inlineStr">
        <is>
          <t>UPI</t>
        </is>
      </c>
    </row>
    <row r="6">
      <c r="A6" s="4" t="inlineStr">
        <is>
          <t>R-1002</t>
        </is>
      </c>
      <c r="B6" s="13">
        <f>_xlfn.XLOOKUP(A6,Orders!$A$5:$A$200,Orders!$B$5:$B$200)</f>
        <v/>
      </c>
      <c r="C6" s="11">
        <f>_xlfn.XLOOKUP(A6,Orders!$A$5:$A$200,Orders!$C$5:$C$200)</f>
        <v/>
      </c>
      <c r="D6" s="11">
        <f>SUMIFS(Orders!$G$5:$G$200,Orders!$A$5:$A$200,A6)</f>
        <v/>
      </c>
      <c r="E6" s="12">
        <f>SUMIFS(Orders!$I$5:$I$200,Orders!$A$5:$A$200,A6)</f>
        <v/>
      </c>
      <c r="F6" s="14" t="n">
        <v>0</v>
      </c>
      <c r="G6" s="15">
        <f>ROUND(E6*F6,2)</f>
        <v/>
      </c>
      <c r="H6" s="15">
        <f>E6-G6</f>
        <v/>
      </c>
      <c r="I6" s="15">
        <f>ROUND(H6*Setup!$B$4,2)</f>
        <v/>
      </c>
      <c r="J6" s="16">
        <f>ROUND(H6+I6,0)</f>
        <v/>
      </c>
      <c r="K6" s="4" t="inlineStr">
        <is>
          <t>Cash</t>
        </is>
      </c>
    </row>
    <row r="7">
      <c r="A7" s="4" t="inlineStr">
        <is>
          <t>R-1003</t>
        </is>
      </c>
      <c r="B7" s="13">
        <f>_xlfn.XLOOKUP(A7,Orders!$A$5:$A$200,Orders!$B$5:$B$200)</f>
        <v/>
      </c>
      <c r="C7" s="11">
        <f>_xlfn.XLOOKUP(A7,Orders!$A$5:$A$200,Orders!$C$5:$C$200)</f>
        <v/>
      </c>
      <c r="D7" s="11">
        <f>SUMIFS(Orders!$G$5:$G$200,Orders!$A$5:$A$200,A7)</f>
        <v/>
      </c>
      <c r="E7" s="12">
        <f>SUMIFS(Orders!$I$5:$I$200,Orders!$A$5:$A$200,A7)</f>
        <v/>
      </c>
      <c r="F7" s="14" t="n">
        <v>0</v>
      </c>
      <c r="G7" s="15">
        <f>ROUND(E7*F7,2)</f>
        <v/>
      </c>
      <c r="H7" s="15">
        <f>E7-G7</f>
        <v/>
      </c>
      <c r="I7" s="15">
        <f>ROUND(H7*Setup!$B$4,2)</f>
        <v/>
      </c>
      <c r="J7" s="16">
        <f>ROUND(H7+I7,0)</f>
        <v/>
      </c>
      <c r="K7" s="4" t="inlineStr">
        <is>
          <t>UPI</t>
        </is>
      </c>
    </row>
    <row r="8">
      <c r="A8" s="4" t="inlineStr">
        <is>
          <t>R-1004</t>
        </is>
      </c>
      <c r="B8" s="13">
        <f>_xlfn.XLOOKUP(A8,Orders!$A$5:$A$200,Orders!$B$5:$B$200)</f>
        <v/>
      </c>
      <c r="C8" s="11">
        <f>_xlfn.XLOOKUP(A8,Orders!$A$5:$A$200,Orders!$C$5:$C$200)</f>
        <v/>
      </c>
      <c r="D8" s="11">
        <f>SUMIFS(Orders!$G$5:$G$200,Orders!$A$5:$A$200,A8)</f>
        <v/>
      </c>
      <c r="E8" s="12">
        <f>SUMIFS(Orders!$I$5:$I$200,Orders!$A$5:$A$200,A8)</f>
        <v/>
      </c>
      <c r="F8" s="14" t="n">
        <v>0.1</v>
      </c>
      <c r="G8" s="15">
        <f>ROUND(E8*F8,2)</f>
        <v/>
      </c>
      <c r="H8" s="15">
        <f>E8-G8</f>
        <v/>
      </c>
      <c r="I8" s="15">
        <f>ROUND(H8*Setup!$B$4,2)</f>
        <v/>
      </c>
      <c r="J8" s="16">
        <f>ROUND(H8+I8,0)</f>
        <v/>
      </c>
      <c r="K8" s="4" t="inlineStr">
        <is>
          <t>UPI</t>
        </is>
      </c>
    </row>
    <row r="9">
      <c r="A9" s="4" t="inlineStr">
        <is>
          <t>R-1005</t>
        </is>
      </c>
      <c r="B9" s="13">
        <f>_xlfn.XLOOKUP(A9,Orders!$A$5:$A$200,Orders!$B$5:$B$200)</f>
        <v/>
      </c>
      <c r="C9" s="11">
        <f>_xlfn.XLOOKUP(A9,Orders!$A$5:$A$200,Orders!$C$5:$C$200)</f>
        <v/>
      </c>
      <c r="D9" s="11">
        <f>SUMIFS(Orders!$G$5:$G$200,Orders!$A$5:$A$200,A9)</f>
        <v/>
      </c>
      <c r="E9" s="12">
        <f>SUMIFS(Orders!$I$5:$I$200,Orders!$A$5:$A$200,A9)</f>
        <v/>
      </c>
      <c r="F9" s="14" t="n">
        <v>0</v>
      </c>
      <c r="G9" s="15">
        <f>ROUND(E9*F9,2)</f>
        <v/>
      </c>
      <c r="H9" s="15">
        <f>E9-G9</f>
        <v/>
      </c>
      <c r="I9" s="15">
        <f>ROUND(H9*Setup!$B$4,2)</f>
        <v/>
      </c>
      <c r="J9" s="16">
        <f>ROUND(H9+I9,0)</f>
        <v/>
      </c>
      <c r="K9" s="4" t="inlineStr">
        <is>
          <t>Cash</t>
        </is>
      </c>
    </row>
    <row r="10">
      <c r="A10" s="4" t="inlineStr">
        <is>
          <t>R-1006</t>
        </is>
      </c>
      <c r="B10" s="13">
        <f>_xlfn.XLOOKUP(A10,Orders!$A$5:$A$200,Orders!$B$5:$B$200)</f>
        <v/>
      </c>
      <c r="C10" s="11">
        <f>_xlfn.XLOOKUP(A10,Orders!$A$5:$A$200,Orders!$C$5:$C$200)</f>
        <v/>
      </c>
      <c r="D10" s="11">
        <f>SUMIFS(Orders!$G$5:$G$200,Orders!$A$5:$A$200,A10)</f>
        <v/>
      </c>
      <c r="E10" s="12">
        <f>SUMIFS(Orders!$I$5:$I$200,Orders!$A$5:$A$200,A10)</f>
        <v/>
      </c>
      <c r="F10" s="14" t="n">
        <v>0</v>
      </c>
      <c r="G10" s="15">
        <f>ROUND(E10*F10,2)</f>
        <v/>
      </c>
      <c r="H10" s="15">
        <f>E10-G10</f>
        <v/>
      </c>
      <c r="I10" s="15">
        <f>ROUND(H10*Setup!$B$4,2)</f>
        <v/>
      </c>
      <c r="J10" s="16">
        <f>ROUND(H10+I10,0)</f>
        <v/>
      </c>
      <c r="K10" s="4" t="inlineStr">
        <is>
          <t>Card</t>
        </is>
      </c>
    </row>
    <row r="11">
      <c r="A11" s="4" t="inlineStr">
        <is>
          <t>R-1007</t>
        </is>
      </c>
      <c r="B11" s="13">
        <f>_xlfn.XLOOKUP(A11,Orders!$A$5:$A$200,Orders!$B$5:$B$200)</f>
        <v/>
      </c>
      <c r="C11" s="11">
        <f>_xlfn.XLOOKUP(A11,Orders!$A$5:$A$200,Orders!$C$5:$C$200)</f>
        <v/>
      </c>
      <c r="D11" s="11">
        <f>SUMIFS(Orders!$G$5:$G$200,Orders!$A$5:$A$200,A11)</f>
        <v/>
      </c>
      <c r="E11" s="12">
        <f>SUMIFS(Orders!$I$5:$I$200,Orders!$A$5:$A$200,A11)</f>
        <v/>
      </c>
      <c r="F11" s="14" t="n">
        <v>0.1</v>
      </c>
      <c r="G11" s="15">
        <f>ROUND(E11*F11,2)</f>
        <v/>
      </c>
      <c r="H11" s="15">
        <f>E11-G11</f>
        <v/>
      </c>
      <c r="I11" s="15">
        <f>ROUND(H11*Setup!$B$4,2)</f>
        <v/>
      </c>
      <c r="J11" s="16">
        <f>ROUND(H11+I11,0)</f>
        <v/>
      </c>
      <c r="K11" s="4" t="inlineStr">
        <is>
          <t>UPI</t>
        </is>
      </c>
    </row>
    <row r="12">
      <c r="A12" s="4" t="inlineStr">
        <is>
          <t>R-1008</t>
        </is>
      </c>
      <c r="B12" s="13">
        <f>_xlfn.XLOOKUP(A12,Orders!$A$5:$A$200,Orders!$B$5:$B$200)</f>
        <v/>
      </c>
      <c r="C12" s="11">
        <f>_xlfn.XLOOKUP(A12,Orders!$A$5:$A$200,Orders!$C$5:$C$200)</f>
        <v/>
      </c>
      <c r="D12" s="11">
        <f>SUMIFS(Orders!$G$5:$G$200,Orders!$A$5:$A$200,A12)</f>
        <v/>
      </c>
      <c r="E12" s="12">
        <f>SUMIFS(Orders!$I$5:$I$200,Orders!$A$5:$A$200,A12)</f>
        <v/>
      </c>
      <c r="F12" s="14" t="n">
        <v>0</v>
      </c>
      <c r="G12" s="15">
        <f>ROUND(E12*F12,2)</f>
        <v/>
      </c>
      <c r="H12" s="15">
        <f>E12-G12</f>
        <v/>
      </c>
      <c r="I12" s="15">
        <f>ROUND(H12*Setup!$B$4,2)</f>
        <v/>
      </c>
      <c r="J12" s="16">
        <f>ROUND(H12+I12,0)</f>
        <v/>
      </c>
      <c r="K12" s="4" t="inlineStr">
        <is>
          <t>Cash</t>
        </is>
      </c>
    </row>
    <row r="13">
      <c r="A13" s="4" t="inlineStr">
        <is>
          <t>R-1009</t>
        </is>
      </c>
      <c r="B13" s="13">
        <f>_xlfn.XLOOKUP(A13,Orders!$A$5:$A$200,Orders!$B$5:$B$200)</f>
        <v/>
      </c>
      <c r="C13" s="11">
        <f>_xlfn.XLOOKUP(A13,Orders!$A$5:$A$200,Orders!$C$5:$C$200)</f>
        <v/>
      </c>
      <c r="D13" s="11">
        <f>SUMIFS(Orders!$G$5:$G$200,Orders!$A$5:$A$200,A13)</f>
        <v/>
      </c>
      <c r="E13" s="12">
        <f>SUMIFS(Orders!$I$5:$I$200,Orders!$A$5:$A$200,A13)</f>
        <v/>
      </c>
      <c r="F13" s="14" t="n">
        <v>0</v>
      </c>
      <c r="G13" s="15">
        <f>ROUND(E13*F13,2)</f>
        <v/>
      </c>
      <c r="H13" s="15">
        <f>E13-G13</f>
        <v/>
      </c>
      <c r="I13" s="15">
        <f>ROUND(H13*Setup!$B$4,2)</f>
        <v/>
      </c>
      <c r="J13" s="16">
        <f>ROUND(H13+I13,0)</f>
        <v/>
      </c>
      <c r="K13" s="4" t="inlineStr">
        <is>
          <t>Card</t>
        </is>
      </c>
    </row>
    <row r="14">
      <c r="A14" s="4" t="inlineStr">
        <is>
          <t>R-1010</t>
        </is>
      </c>
      <c r="B14" s="13">
        <f>_xlfn.XLOOKUP(A14,Orders!$A$5:$A$200,Orders!$B$5:$B$200)</f>
        <v/>
      </c>
      <c r="C14" s="11">
        <f>_xlfn.XLOOKUP(A14,Orders!$A$5:$A$200,Orders!$C$5:$C$200)</f>
        <v/>
      </c>
      <c r="D14" s="11">
        <f>SUMIFS(Orders!$G$5:$G$200,Orders!$A$5:$A$200,A14)</f>
        <v/>
      </c>
      <c r="E14" s="12">
        <f>SUMIFS(Orders!$I$5:$I$200,Orders!$A$5:$A$200,A14)</f>
        <v/>
      </c>
      <c r="F14" s="14" t="n">
        <v>0</v>
      </c>
      <c r="G14" s="15">
        <f>ROUND(E14*F14,2)</f>
        <v/>
      </c>
      <c r="H14" s="15">
        <f>E14-G14</f>
        <v/>
      </c>
      <c r="I14" s="15">
        <f>ROUND(H14*Setup!$B$4,2)</f>
        <v/>
      </c>
      <c r="J14" s="16">
        <f>ROUND(H14+I14,0)</f>
        <v/>
      </c>
      <c r="K14" s="4" t="inlineStr">
        <is>
          <t>UPI</t>
        </is>
      </c>
    </row>
    <row r="15">
      <c r="A15" s="4" t="inlineStr">
        <is>
          <t>R-1011</t>
        </is>
      </c>
      <c r="B15" s="13">
        <f>_xlfn.XLOOKUP(A15,Orders!$A$5:$A$200,Orders!$B$5:$B$200)</f>
        <v/>
      </c>
      <c r="C15" s="11">
        <f>_xlfn.XLOOKUP(A15,Orders!$A$5:$A$200,Orders!$C$5:$C$200)</f>
        <v/>
      </c>
      <c r="D15" s="11">
        <f>SUMIFS(Orders!$G$5:$G$200,Orders!$A$5:$A$200,A15)</f>
        <v/>
      </c>
      <c r="E15" s="12">
        <f>SUMIFS(Orders!$I$5:$I$200,Orders!$A$5:$A$200,A15)</f>
        <v/>
      </c>
      <c r="F15" s="14" t="n">
        <v>0.1</v>
      </c>
      <c r="G15" s="15">
        <f>ROUND(E15*F15,2)</f>
        <v/>
      </c>
      <c r="H15" s="15">
        <f>E15-G15</f>
        <v/>
      </c>
      <c r="I15" s="15">
        <f>ROUND(H15*Setup!$B$4,2)</f>
        <v/>
      </c>
      <c r="J15" s="16">
        <f>ROUND(H15+I15,0)</f>
        <v/>
      </c>
      <c r="K15" s="4" t="inlineStr">
        <is>
          <t>UPI</t>
        </is>
      </c>
    </row>
    <row r="16">
      <c r="A16" s="4" t="inlineStr">
        <is>
          <t>R-1012</t>
        </is>
      </c>
      <c r="B16" s="13">
        <f>_xlfn.XLOOKUP(A16,Orders!$A$5:$A$200,Orders!$B$5:$B$200)</f>
        <v/>
      </c>
      <c r="C16" s="11">
        <f>_xlfn.XLOOKUP(A16,Orders!$A$5:$A$200,Orders!$C$5:$C$200)</f>
        <v/>
      </c>
      <c r="D16" s="11">
        <f>SUMIFS(Orders!$G$5:$G$200,Orders!$A$5:$A$200,A16)</f>
        <v/>
      </c>
      <c r="E16" s="12">
        <f>SUMIFS(Orders!$I$5:$I$200,Orders!$A$5:$A$200,A16)</f>
        <v/>
      </c>
      <c r="F16" s="14" t="n">
        <v>0</v>
      </c>
      <c r="G16" s="15">
        <f>ROUND(E16*F16,2)</f>
        <v/>
      </c>
      <c r="H16" s="15">
        <f>E16-G16</f>
        <v/>
      </c>
      <c r="I16" s="15">
        <f>ROUND(H16*Setup!$B$4,2)</f>
        <v/>
      </c>
      <c r="J16" s="16">
        <f>ROUND(H16+I16,0)</f>
        <v/>
      </c>
      <c r="K16" s="4" t="inlineStr">
        <is>
          <t>Cash</t>
        </is>
      </c>
    </row>
  </sheetData>
  <dataValidations count="1">
    <dataValidation sqref="K5:K100" showDropDown="0" showInputMessage="0" showErrorMessage="1" allowBlank="1" errorTitle="Not in the list" error="Pick a value from the list" type="list">
      <formula1>=Setup!$I$7:$I$9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6" customWidth="1" min="3" max="3"/>
    <col width="20" customWidth="1" min="4" max="4"/>
    <col width="26" customWidth="1" min="5" max="5"/>
  </cols>
  <sheetData>
    <row r="1">
      <c r="A1" s="1" t="inlineStr">
        <is>
          <t>Printable bill</t>
        </is>
      </c>
    </row>
    <row r="2">
      <c r="A2" s="2" t="inlineStr">
        <is>
          <t>Pick a bill number in B4. Up to 10 lines fill from the Orders sheet; print A1:E26.</t>
        </is>
      </c>
    </row>
    <row r="4">
      <c r="A4" s="3" t="inlineStr">
        <is>
          <t>Bill no</t>
        </is>
      </c>
      <c r="B4" s="4" t="inlineStr">
        <is>
          <t>R-1006</t>
        </is>
      </c>
      <c r="D4" s="3" t="inlineStr">
        <is>
          <t>Restaurant</t>
        </is>
      </c>
      <c r="E4" s="11">
        <f>Setup!B3</f>
        <v/>
      </c>
    </row>
    <row r="5">
      <c r="D5" s="3" t="inlineStr">
        <is>
          <t>Date</t>
        </is>
      </c>
      <c r="E5" s="13">
        <f>_xlfn.XLOOKUP(B4,Bills!$A$5:$A$100,Bills!$B$5:$B$100)</f>
        <v/>
      </c>
    </row>
    <row r="6">
      <c r="D6" s="3" t="inlineStr">
        <is>
          <t>Order type</t>
        </is>
      </c>
      <c r="E6" s="11">
        <f>_xlfn.XLOOKUP(B4,Bills!$A$5:$A$100,Bills!$C$5:$C$100)</f>
        <v/>
      </c>
    </row>
    <row r="8">
      <c r="A8" s="6" t="inlineStr">
        <is>
          <t>No</t>
        </is>
      </c>
      <c r="B8" s="6" t="inlineStr">
        <is>
          <t>Item</t>
        </is>
      </c>
      <c r="C8" s="6" t="inlineStr">
        <is>
          <t>Qty</t>
        </is>
      </c>
      <c r="D8" s="6" t="inlineStr">
        <is>
          <t>Rate (₹)</t>
        </is>
      </c>
      <c r="E8" s="6" t="inlineStr">
        <is>
          <t>Amount (₹)</t>
        </is>
      </c>
    </row>
    <row r="9">
      <c r="A9" s="17" t="n">
        <v>1</v>
      </c>
      <c r="B9" s="11">
        <f>_xlfn.XLOOKUP($B$4&amp;"-"&amp;A9,Orders!$K$5:$K$200,Orders!$F$5:$F$200,"")</f>
        <v/>
      </c>
      <c r="C9" s="11">
        <f>_xlfn.XLOOKUP($B$4&amp;"-"&amp;A9,Orders!$K$5:$K$200,Orders!$G$5:$G$200,"")</f>
        <v/>
      </c>
      <c r="D9" s="12">
        <f>_xlfn.XLOOKUP($B$4&amp;"-"&amp;A9,Orders!$K$5:$K$200,Orders!$H$5:$H$200,"")</f>
        <v/>
      </c>
      <c r="E9" s="12">
        <f>_xlfn.XLOOKUP($B$4&amp;"-"&amp;A9,Orders!$K$5:$K$200,Orders!$I$5:$I$200,"")</f>
        <v/>
      </c>
    </row>
    <row r="10">
      <c r="A10" s="17" t="n">
        <v>2</v>
      </c>
      <c r="B10" s="11">
        <f>_xlfn.XLOOKUP($B$4&amp;"-"&amp;A10,Orders!$K$5:$K$200,Orders!$F$5:$F$200,"")</f>
        <v/>
      </c>
      <c r="C10" s="11">
        <f>_xlfn.XLOOKUP($B$4&amp;"-"&amp;A10,Orders!$K$5:$K$200,Orders!$G$5:$G$200,"")</f>
        <v/>
      </c>
      <c r="D10" s="12">
        <f>_xlfn.XLOOKUP($B$4&amp;"-"&amp;A10,Orders!$K$5:$K$200,Orders!$H$5:$H$200,"")</f>
        <v/>
      </c>
      <c r="E10" s="12">
        <f>_xlfn.XLOOKUP($B$4&amp;"-"&amp;A10,Orders!$K$5:$K$200,Orders!$I$5:$I$200,"")</f>
        <v/>
      </c>
    </row>
    <row r="11">
      <c r="A11" s="17" t="n">
        <v>3</v>
      </c>
      <c r="B11" s="11">
        <f>_xlfn.XLOOKUP($B$4&amp;"-"&amp;A11,Orders!$K$5:$K$200,Orders!$F$5:$F$200,"")</f>
        <v/>
      </c>
      <c r="C11" s="11">
        <f>_xlfn.XLOOKUP($B$4&amp;"-"&amp;A11,Orders!$K$5:$K$200,Orders!$G$5:$G$200,"")</f>
        <v/>
      </c>
      <c r="D11" s="12">
        <f>_xlfn.XLOOKUP($B$4&amp;"-"&amp;A11,Orders!$K$5:$K$200,Orders!$H$5:$H$200,"")</f>
        <v/>
      </c>
      <c r="E11" s="12">
        <f>_xlfn.XLOOKUP($B$4&amp;"-"&amp;A11,Orders!$K$5:$K$200,Orders!$I$5:$I$200,"")</f>
        <v/>
      </c>
    </row>
    <row r="12">
      <c r="A12" s="17" t="n">
        <v>4</v>
      </c>
      <c r="B12" s="11">
        <f>_xlfn.XLOOKUP($B$4&amp;"-"&amp;A12,Orders!$K$5:$K$200,Orders!$F$5:$F$200,"")</f>
        <v/>
      </c>
      <c r="C12" s="11">
        <f>_xlfn.XLOOKUP($B$4&amp;"-"&amp;A12,Orders!$K$5:$K$200,Orders!$G$5:$G$200,"")</f>
        <v/>
      </c>
      <c r="D12" s="12">
        <f>_xlfn.XLOOKUP($B$4&amp;"-"&amp;A12,Orders!$K$5:$K$200,Orders!$H$5:$H$200,"")</f>
        <v/>
      </c>
      <c r="E12" s="12">
        <f>_xlfn.XLOOKUP($B$4&amp;"-"&amp;A12,Orders!$K$5:$K$200,Orders!$I$5:$I$200,"")</f>
        <v/>
      </c>
    </row>
    <row r="13">
      <c r="A13" s="17" t="n">
        <v>5</v>
      </c>
      <c r="B13" s="11">
        <f>_xlfn.XLOOKUP($B$4&amp;"-"&amp;A13,Orders!$K$5:$K$200,Orders!$F$5:$F$200,"")</f>
        <v/>
      </c>
      <c r="C13" s="11">
        <f>_xlfn.XLOOKUP($B$4&amp;"-"&amp;A13,Orders!$K$5:$K$200,Orders!$G$5:$G$200,"")</f>
        <v/>
      </c>
      <c r="D13" s="12">
        <f>_xlfn.XLOOKUP($B$4&amp;"-"&amp;A13,Orders!$K$5:$K$200,Orders!$H$5:$H$200,"")</f>
        <v/>
      </c>
      <c r="E13" s="12">
        <f>_xlfn.XLOOKUP($B$4&amp;"-"&amp;A13,Orders!$K$5:$K$200,Orders!$I$5:$I$200,"")</f>
        <v/>
      </c>
    </row>
    <row r="14">
      <c r="A14" s="17" t="n">
        <v>6</v>
      </c>
      <c r="B14" s="11">
        <f>_xlfn.XLOOKUP($B$4&amp;"-"&amp;A14,Orders!$K$5:$K$200,Orders!$F$5:$F$200,"")</f>
        <v/>
      </c>
      <c r="C14" s="11">
        <f>_xlfn.XLOOKUP($B$4&amp;"-"&amp;A14,Orders!$K$5:$K$200,Orders!$G$5:$G$200,"")</f>
        <v/>
      </c>
      <c r="D14" s="12">
        <f>_xlfn.XLOOKUP($B$4&amp;"-"&amp;A14,Orders!$K$5:$K$200,Orders!$H$5:$H$200,"")</f>
        <v/>
      </c>
      <c r="E14" s="12">
        <f>_xlfn.XLOOKUP($B$4&amp;"-"&amp;A14,Orders!$K$5:$K$200,Orders!$I$5:$I$200,"")</f>
        <v/>
      </c>
    </row>
    <row r="15">
      <c r="A15" s="17" t="n">
        <v>7</v>
      </c>
      <c r="B15" s="11">
        <f>_xlfn.XLOOKUP($B$4&amp;"-"&amp;A15,Orders!$K$5:$K$200,Orders!$F$5:$F$200,"")</f>
        <v/>
      </c>
      <c r="C15" s="11">
        <f>_xlfn.XLOOKUP($B$4&amp;"-"&amp;A15,Orders!$K$5:$K$200,Orders!$G$5:$G$200,"")</f>
        <v/>
      </c>
      <c r="D15" s="12">
        <f>_xlfn.XLOOKUP($B$4&amp;"-"&amp;A15,Orders!$K$5:$K$200,Orders!$H$5:$H$200,"")</f>
        <v/>
      </c>
      <c r="E15" s="12">
        <f>_xlfn.XLOOKUP($B$4&amp;"-"&amp;A15,Orders!$K$5:$K$200,Orders!$I$5:$I$200,"")</f>
        <v/>
      </c>
    </row>
    <row r="16">
      <c r="A16" s="17" t="n">
        <v>8</v>
      </c>
      <c r="B16" s="11">
        <f>_xlfn.XLOOKUP($B$4&amp;"-"&amp;A16,Orders!$K$5:$K$200,Orders!$F$5:$F$200,"")</f>
        <v/>
      </c>
      <c r="C16" s="11">
        <f>_xlfn.XLOOKUP($B$4&amp;"-"&amp;A16,Orders!$K$5:$K$200,Orders!$G$5:$G$200,"")</f>
        <v/>
      </c>
      <c r="D16" s="12">
        <f>_xlfn.XLOOKUP($B$4&amp;"-"&amp;A16,Orders!$K$5:$K$200,Orders!$H$5:$H$200,"")</f>
        <v/>
      </c>
      <c r="E16" s="12">
        <f>_xlfn.XLOOKUP($B$4&amp;"-"&amp;A16,Orders!$K$5:$K$200,Orders!$I$5:$I$200,"")</f>
        <v/>
      </c>
    </row>
    <row r="17">
      <c r="A17" s="17" t="n">
        <v>9</v>
      </c>
      <c r="B17" s="11">
        <f>_xlfn.XLOOKUP($B$4&amp;"-"&amp;A17,Orders!$K$5:$K$200,Orders!$F$5:$F$200,"")</f>
        <v/>
      </c>
      <c r="C17" s="11">
        <f>_xlfn.XLOOKUP($B$4&amp;"-"&amp;A17,Orders!$K$5:$K$200,Orders!$G$5:$G$200,"")</f>
        <v/>
      </c>
      <c r="D17" s="12">
        <f>_xlfn.XLOOKUP($B$4&amp;"-"&amp;A17,Orders!$K$5:$K$200,Orders!$H$5:$H$200,"")</f>
        <v/>
      </c>
      <c r="E17" s="12">
        <f>_xlfn.XLOOKUP($B$4&amp;"-"&amp;A17,Orders!$K$5:$K$200,Orders!$I$5:$I$200,"")</f>
        <v/>
      </c>
    </row>
    <row r="18">
      <c r="A18" s="17" t="n">
        <v>10</v>
      </c>
      <c r="B18" s="11">
        <f>_xlfn.XLOOKUP($B$4&amp;"-"&amp;A18,Orders!$K$5:$K$200,Orders!$F$5:$F$200,"")</f>
        <v/>
      </c>
      <c r="C18" s="11">
        <f>_xlfn.XLOOKUP($B$4&amp;"-"&amp;A18,Orders!$K$5:$K$200,Orders!$G$5:$G$200,"")</f>
        <v/>
      </c>
      <c r="D18" s="12">
        <f>_xlfn.XLOOKUP($B$4&amp;"-"&amp;A18,Orders!$K$5:$K$200,Orders!$H$5:$H$200,"")</f>
        <v/>
      </c>
      <c r="E18" s="12">
        <f>_xlfn.XLOOKUP($B$4&amp;"-"&amp;A18,Orders!$K$5:$K$200,Orders!$I$5:$I$200,"")</f>
        <v/>
      </c>
    </row>
    <row r="20">
      <c r="D20" s="3" t="inlineStr">
        <is>
          <t>Subtotal</t>
        </is>
      </c>
      <c r="E20" s="12">
        <f>SUM(E9:E18)</f>
        <v/>
      </c>
    </row>
    <row r="21">
      <c r="D21" s="3" t="inlineStr">
        <is>
          <t>Discount</t>
        </is>
      </c>
      <c r="E21" s="15">
        <f>_xlfn.XLOOKUP($B$4,Bills!$A$5:$A$100,Bills!$G$5:$G$100)</f>
        <v/>
      </c>
    </row>
    <row r="22">
      <c r="D22" s="3" t="inlineStr">
        <is>
          <t>CGST (half of GST)</t>
        </is>
      </c>
      <c r="E22" s="15">
        <f>ROUND(_xlfn.XLOOKUP($B$4,Bills!$A$5:$A$100,Bills!$I$5:$I$100)/2,2)</f>
        <v/>
      </c>
    </row>
    <row r="23">
      <c r="D23" s="3" t="inlineStr">
        <is>
          <t>SGST (half of GST)</t>
        </is>
      </c>
      <c r="E23" s="15">
        <f>_xlfn.XLOOKUP($B$4,Bills!$A$5:$A$100,Bills!$I$5:$I$100)-E22</f>
        <v/>
      </c>
    </row>
    <row r="24">
      <c r="D24" s="18" t="inlineStr">
        <is>
          <t>Bill total (rounded)</t>
        </is>
      </c>
      <c r="E24" s="19">
        <f>_xlfn.XLOOKUP($B$4,Bills!$A$5:$A$100,Bills!$J$5:$J$100)</f>
        <v/>
      </c>
    </row>
    <row r="25">
      <c r="D25" s="3" t="inlineStr">
        <is>
          <t>Payment mode</t>
        </is>
      </c>
      <c r="E25" s="11">
        <f>_xlfn.XLOOKUP($B$4,Bills!$A$5:$A$100,Bills!$K$5:$K$100)</f>
        <v/>
      </c>
    </row>
    <row r="26">
      <c r="A26" s="2" t="inlineStr">
        <is>
          <t>Thank you. Visit again.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=Bills!$A$5:$A$100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16" customWidth="1" min="3" max="3"/>
    <col width="13" customWidth="1" min="4" max="4"/>
    <col width="13" customWidth="1" min="5" max="5"/>
    <col width="11" customWidth="1" min="6" max="6"/>
    <col width="11" customWidth="1" min="7" max="7"/>
  </cols>
  <sheetData>
    <row r="1">
      <c r="A1" s="1" t="inlineStr">
        <is>
          <t>Sales report</t>
        </is>
      </c>
    </row>
    <row r="2">
      <c r="A2" s="2" t="inlineStr">
        <is>
          <t>Item-wise and day-wise sales with SUMIFS; rank by sales with RANK.</t>
        </is>
      </c>
    </row>
    <row r="4">
      <c r="A4" s="6" t="inlineStr">
        <is>
          <t>Item code</t>
        </is>
      </c>
      <c r="B4" s="6" t="inlineStr">
        <is>
          <t>Item</t>
        </is>
      </c>
      <c r="C4" s="6" t="inlineStr">
        <is>
          <t>Qty sold</t>
        </is>
      </c>
      <c r="D4" s="6" t="inlineStr">
        <is>
          <t>Sales (₹)</t>
        </is>
      </c>
      <c r="E4" s="6" t="inlineStr">
        <is>
          <t>Food cost (₹)</t>
        </is>
      </c>
      <c r="F4" s="6" t="inlineStr">
        <is>
          <t>Food cost %</t>
        </is>
      </c>
      <c r="G4" s="6" t="inlineStr">
        <is>
          <t>Rank by sales</t>
        </is>
      </c>
    </row>
    <row r="5">
      <c r="A5" s="11">
        <f>Setup!A7</f>
        <v/>
      </c>
      <c r="B5" s="11">
        <f>_xlfn.XLOOKUP(A5,Setup!$A$7:$A$16,Setup!$B$7:$B$16)</f>
        <v/>
      </c>
      <c r="C5" s="11">
        <f>SUMIFS(Orders!$G$5:$G$200,Orders!$E$5:$E$200,A5)</f>
        <v/>
      </c>
      <c r="D5" s="12">
        <f>SUMIFS(Orders!$I$5:$I$200,Orders!$E$5:$E$200,A5)</f>
        <v/>
      </c>
      <c r="E5" s="12">
        <f>SUMIFS(Orders!$J$5:$J$200,Orders!$E$5:$E$200,A5)</f>
        <v/>
      </c>
      <c r="F5" s="9">
        <f>IFERROR(E5/D5,0)</f>
        <v/>
      </c>
      <c r="G5" s="11">
        <f>RANK(D5,$D$5:$D$14)</f>
        <v/>
      </c>
    </row>
    <row r="6">
      <c r="A6" s="11">
        <f>Setup!A8</f>
        <v/>
      </c>
      <c r="B6" s="11">
        <f>_xlfn.XLOOKUP(A6,Setup!$A$7:$A$16,Setup!$B$7:$B$16)</f>
        <v/>
      </c>
      <c r="C6" s="11">
        <f>SUMIFS(Orders!$G$5:$G$200,Orders!$E$5:$E$200,A6)</f>
        <v/>
      </c>
      <c r="D6" s="12">
        <f>SUMIFS(Orders!$I$5:$I$200,Orders!$E$5:$E$200,A6)</f>
        <v/>
      </c>
      <c r="E6" s="12">
        <f>SUMIFS(Orders!$J$5:$J$200,Orders!$E$5:$E$200,A6)</f>
        <v/>
      </c>
      <c r="F6" s="9">
        <f>IFERROR(E6/D6,0)</f>
        <v/>
      </c>
      <c r="G6" s="11">
        <f>RANK(D6,$D$5:$D$14)</f>
        <v/>
      </c>
    </row>
    <row r="7">
      <c r="A7" s="11">
        <f>Setup!A9</f>
        <v/>
      </c>
      <c r="B7" s="11">
        <f>_xlfn.XLOOKUP(A7,Setup!$A$7:$A$16,Setup!$B$7:$B$16)</f>
        <v/>
      </c>
      <c r="C7" s="11">
        <f>SUMIFS(Orders!$G$5:$G$200,Orders!$E$5:$E$200,A7)</f>
        <v/>
      </c>
      <c r="D7" s="12">
        <f>SUMIFS(Orders!$I$5:$I$200,Orders!$E$5:$E$200,A7)</f>
        <v/>
      </c>
      <c r="E7" s="12">
        <f>SUMIFS(Orders!$J$5:$J$200,Orders!$E$5:$E$200,A7)</f>
        <v/>
      </c>
      <c r="F7" s="9">
        <f>IFERROR(E7/D7,0)</f>
        <v/>
      </c>
      <c r="G7" s="11">
        <f>RANK(D7,$D$5:$D$14)</f>
        <v/>
      </c>
    </row>
    <row r="8">
      <c r="A8" s="11">
        <f>Setup!A10</f>
        <v/>
      </c>
      <c r="B8" s="11">
        <f>_xlfn.XLOOKUP(A8,Setup!$A$7:$A$16,Setup!$B$7:$B$16)</f>
        <v/>
      </c>
      <c r="C8" s="11">
        <f>SUMIFS(Orders!$G$5:$G$200,Orders!$E$5:$E$200,A8)</f>
        <v/>
      </c>
      <c r="D8" s="12">
        <f>SUMIFS(Orders!$I$5:$I$200,Orders!$E$5:$E$200,A8)</f>
        <v/>
      </c>
      <c r="E8" s="12">
        <f>SUMIFS(Orders!$J$5:$J$200,Orders!$E$5:$E$200,A8)</f>
        <v/>
      </c>
      <c r="F8" s="9">
        <f>IFERROR(E8/D8,0)</f>
        <v/>
      </c>
      <c r="G8" s="11">
        <f>RANK(D8,$D$5:$D$14)</f>
        <v/>
      </c>
    </row>
    <row r="9">
      <c r="A9" s="11">
        <f>Setup!A11</f>
        <v/>
      </c>
      <c r="B9" s="11">
        <f>_xlfn.XLOOKUP(A9,Setup!$A$7:$A$16,Setup!$B$7:$B$16)</f>
        <v/>
      </c>
      <c r="C9" s="11">
        <f>SUMIFS(Orders!$G$5:$G$200,Orders!$E$5:$E$200,A9)</f>
        <v/>
      </c>
      <c r="D9" s="12">
        <f>SUMIFS(Orders!$I$5:$I$200,Orders!$E$5:$E$200,A9)</f>
        <v/>
      </c>
      <c r="E9" s="12">
        <f>SUMIFS(Orders!$J$5:$J$200,Orders!$E$5:$E$200,A9)</f>
        <v/>
      </c>
      <c r="F9" s="9">
        <f>IFERROR(E9/D9,0)</f>
        <v/>
      </c>
      <c r="G9" s="11">
        <f>RANK(D9,$D$5:$D$14)</f>
        <v/>
      </c>
    </row>
    <row r="10">
      <c r="A10" s="11">
        <f>Setup!A12</f>
        <v/>
      </c>
      <c r="B10" s="11">
        <f>_xlfn.XLOOKUP(A10,Setup!$A$7:$A$16,Setup!$B$7:$B$16)</f>
        <v/>
      </c>
      <c r="C10" s="11">
        <f>SUMIFS(Orders!$G$5:$G$200,Orders!$E$5:$E$200,A10)</f>
        <v/>
      </c>
      <c r="D10" s="12">
        <f>SUMIFS(Orders!$I$5:$I$200,Orders!$E$5:$E$200,A10)</f>
        <v/>
      </c>
      <c r="E10" s="12">
        <f>SUMIFS(Orders!$J$5:$J$200,Orders!$E$5:$E$200,A10)</f>
        <v/>
      </c>
      <c r="F10" s="9">
        <f>IFERROR(E10/D10,0)</f>
        <v/>
      </c>
      <c r="G10" s="11">
        <f>RANK(D10,$D$5:$D$14)</f>
        <v/>
      </c>
    </row>
    <row r="11">
      <c r="A11" s="11">
        <f>Setup!A13</f>
        <v/>
      </c>
      <c r="B11" s="11">
        <f>_xlfn.XLOOKUP(A11,Setup!$A$7:$A$16,Setup!$B$7:$B$16)</f>
        <v/>
      </c>
      <c r="C11" s="11">
        <f>SUMIFS(Orders!$G$5:$G$200,Orders!$E$5:$E$200,A11)</f>
        <v/>
      </c>
      <c r="D11" s="12">
        <f>SUMIFS(Orders!$I$5:$I$200,Orders!$E$5:$E$200,A11)</f>
        <v/>
      </c>
      <c r="E11" s="12">
        <f>SUMIFS(Orders!$J$5:$J$200,Orders!$E$5:$E$200,A11)</f>
        <v/>
      </c>
      <c r="F11" s="9">
        <f>IFERROR(E11/D11,0)</f>
        <v/>
      </c>
      <c r="G11" s="11">
        <f>RANK(D11,$D$5:$D$14)</f>
        <v/>
      </c>
    </row>
    <row r="12">
      <c r="A12" s="11">
        <f>Setup!A14</f>
        <v/>
      </c>
      <c r="B12" s="11">
        <f>_xlfn.XLOOKUP(A12,Setup!$A$7:$A$16,Setup!$B$7:$B$16)</f>
        <v/>
      </c>
      <c r="C12" s="11">
        <f>SUMIFS(Orders!$G$5:$G$200,Orders!$E$5:$E$200,A12)</f>
        <v/>
      </c>
      <c r="D12" s="12">
        <f>SUMIFS(Orders!$I$5:$I$200,Orders!$E$5:$E$200,A12)</f>
        <v/>
      </c>
      <c r="E12" s="12">
        <f>SUMIFS(Orders!$J$5:$J$200,Orders!$E$5:$E$200,A12)</f>
        <v/>
      </c>
      <c r="F12" s="9">
        <f>IFERROR(E12/D12,0)</f>
        <v/>
      </c>
      <c r="G12" s="11">
        <f>RANK(D12,$D$5:$D$14)</f>
        <v/>
      </c>
    </row>
    <row r="13">
      <c r="A13" s="11">
        <f>Setup!A15</f>
        <v/>
      </c>
      <c r="B13" s="11">
        <f>_xlfn.XLOOKUP(A13,Setup!$A$7:$A$16,Setup!$B$7:$B$16)</f>
        <v/>
      </c>
      <c r="C13" s="11">
        <f>SUMIFS(Orders!$G$5:$G$200,Orders!$E$5:$E$200,A13)</f>
        <v/>
      </c>
      <c r="D13" s="12">
        <f>SUMIFS(Orders!$I$5:$I$200,Orders!$E$5:$E$200,A13)</f>
        <v/>
      </c>
      <c r="E13" s="12">
        <f>SUMIFS(Orders!$J$5:$J$200,Orders!$E$5:$E$200,A13)</f>
        <v/>
      </c>
      <c r="F13" s="9">
        <f>IFERROR(E13/D13,0)</f>
        <v/>
      </c>
      <c r="G13" s="11">
        <f>RANK(D13,$D$5:$D$14)</f>
        <v/>
      </c>
    </row>
    <row r="14">
      <c r="A14" s="11">
        <f>Setup!A16</f>
        <v/>
      </c>
      <c r="B14" s="11">
        <f>_xlfn.XLOOKUP(A14,Setup!$A$7:$A$16,Setup!$B$7:$B$16)</f>
        <v/>
      </c>
      <c r="C14" s="11">
        <f>SUMIFS(Orders!$G$5:$G$200,Orders!$E$5:$E$200,A14)</f>
        <v/>
      </c>
      <c r="D14" s="12">
        <f>SUMIFS(Orders!$I$5:$I$200,Orders!$E$5:$E$200,A14)</f>
        <v/>
      </c>
      <c r="E14" s="12">
        <f>SUMIFS(Orders!$J$5:$J$200,Orders!$E$5:$E$200,A14)</f>
        <v/>
      </c>
      <c r="F14" s="9">
        <f>IFERROR(E14/D14,0)</f>
        <v/>
      </c>
      <c r="G14" s="11">
        <f>RANK(D14,$D$5:$D$14)</f>
        <v/>
      </c>
    </row>
    <row r="15">
      <c r="B15" s="18" t="inlineStr">
        <is>
          <t>Total</t>
        </is>
      </c>
      <c r="C15" s="18">
        <f>SUM(C5:C14)</f>
        <v/>
      </c>
      <c r="D15" s="19">
        <f>SUM(D5:D14)</f>
        <v/>
      </c>
      <c r="E15" s="19">
        <f>SUM(E5:E14)</f>
        <v/>
      </c>
      <c r="F15" s="20">
        <f>E15/D15</f>
        <v/>
      </c>
    </row>
    <row r="17">
      <c r="A17" s="6" t="inlineStr">
        <is>
          <t>Date</t>
        </is>
      </c>
      <c r="B17" s="6" t="inlineStr">
        <is>
          <t>Bills</t>
        </is>
      </c>
      <c r="C17" s="6" t="inlineStr">
        <is>
          <t>Sales after discount and GST (₹)</t>
        </is>
      </c>
      <c r="D17" s="6" t="inlineStr">
        <is>
          <t>Average bill (₹)</t>
        </is>
      </c>
    </row>
    <row r="18">
      <c r="A18" s="10" t="n">
        <v>46310</v>
      </c>
      <c r="B18" s="11">
        <f>COUNTIF(Bills!$B$5:$B$100,A18)</f>
        <v/>
      </c>
      <c r="C18" s="12">
        <f>SUMIFS(Bills!$J$5:$J$100,Bills!$B$5:$B$100,A18)</f>
        <v/>
      </c>
      <c r="D18" s="12">
        <f>C18/B18</f>
        <v/>
      </c>
    </row>
    <row r="19">
      <c r="A19" s="10" t="n">
        <v>46311</v>
      </c>
      <c r="B19" s="11">
        <f>COUNTIF(Bills!$B$5:$B$100,A19)</f>
        <v/>
      </c>
      <c r="C19" s="12">
        <f>SUMIFS(Bills!$J$5:$J$100,Bills!$B$5:$B$100,A19)</f>
        <v/>
      </c>
      <c r="D19" s="12">
        <f>C19/B19</f>
        <v/>
      </c>
    </row>
    <row r="20">
      <c r="A20" s="10" t="n">
        <v>46312</v>
      </c>
      <c r="B20" s="11">
        <f>COUNTIF(Bills!$B$5:$B$100,A20)</f>
        <v/>
      </c>
      <c r="C20" s="12">
        <f>SUMIFS(Bills!$J$5:$J$100,Bills!$B$5:$B$100,A20)</f>
        <v/>
      </c>
      <c r="D20" s="12">
        <f>C20/B20</f>
        <v/>
      </c>
    </row>
    <row r="22">
      <c r="A22" s="6" t="inlineStr">
        <is>
          <t>Order type</t>
        </is>
      </c>
      <c r="B22" s="6" t="inlineStr">
        <is>
          <t>Bills</t>
        </is>
      </c>
      <c r="C22" s="6" t="inlineStr">
        <is>
          <t>Sales (₹)</t>
        </is>
      </c>
    </row>
    <row r="23">
      <c r="A23" s="11">
        <f>Setup!H7</f>
        <v/>
      </c>
      <c r="B23" s="11">
        <f>COUNTIF(Bills!$C$5:$C$100,A23)</f>
        <v/>
      </c>
      <c r="C23" s="12">
        <f>SUMIFS(Bills!$J$5:$J$100,Bills!$C$5:$C$100,A23)</f>
        <v/>
      </c>
    </row>
    <row r="24">
      <c r="A24" s="11">
        <f>Setup!H8</f>
        <v/>
      </c>
      <c r="B24" s="11">
        <f>COUNTIF(Bills!$C$5:$C$100,A24)</f>
        <v/>
      </c>
      <c r="C24" s="12">
        <f>SUMIFS(Bills!$J$5:$J$100,Bills!$C$5:$C$100,A24)</f>
        <v/>
      </c>
    </row>
    <row r="25">
      <c r="A25" s="11">
        <f>Setup!H9</f>
        <v/>
      </c>
      <c r="B25" s="11">
        <f>COUNTIF(Bills!$C$5:$C$100,A25)</f>
        <v/>
      </c>
      <c r="C25" s="12">
        <f>SUMIFS(Bills!$J$5:$J$100,Bills!$C$5:$C$100,A25)</f>
        <v/>
      </c>
    </row>
  </sheetData>
  <conditionalFormatting sqref="D5:D14">
    <cfRule type="dataBar" priority="1">
      <dataBar>
        <cfvo type="min"/>
        <cfvo type="max"/>
        <color rgb="0063BE7B"/>
      </dataBar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Restaurant dashboard: 15 to 17 October 2026</t>
        </is>
      </c>
    </row>
    <row r="2">
      <c r="A2" s="2" t="inlineStr">
        <is>
          <t>Formulas over Bills and Report.</t>
        </is>
      </c>
    </row>
    <row r="4" ht="32" customHeight="1">
      <c r="A4" s="6" t="inlineStr">
        <is>
          <t>Sales (bill totals)</t>
        </is>
      </c>
      <c r="B4" s="6" t="inlineStr">
        <is>
          <t>Bills</t>
        </is>
      </c>
      <c r="C4" s="6" t="inlineStr">
        <is>
          <t>Average bill</t>
        </is>
      </c>
      <c r="D4" s="6" t="inlineStr">
        <is>
          <t>Food cost %</t>
        </is>
      </c>
      <c r="E4" s="6" t="inlineStr">
        <is>
          <t>Top item by sales</t>
        </is>
      </c>
      <c r="F4" s="6" t="inlineStr">
        <is>
          <t>GST collected</t>
        </is>
      </c>
    </row>
    <row r="5" ht="30" customHeight="1">
      <c r="A5" s="21">
        <f>SUM(Bills!$J$5:$J$100)</f>
        <v/>
      </c>
      <c r="B5" s="22">
        <f>COUNTA(Bills!A5:A100)</f>
        <v/>
      </c>
      <c r="C5" s="21">
        <f>A5/B5</f>
        <v/>
      </c>
      <c r="D5" s="23">
        <f>Report!F15</f>
        <v/>
      </c>
      <c r="E5" s="22">
        <f>INDEX(Report!B5:B14,MATCH(MAX(Report!D5:D14),Report!D5:D14,0))</f>
        <v/>
      </c>
      <c r="F5" s="24">
        <f>SUM(Bills!$I$5:$I$100)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