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Unit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Expenses" sheetId="5" state="visible" r:id="rId5"/>
    <sheet xmlns:r="http://schemas.openxmlformats.org/officeDocument/2006/relationships" name="Rent roll" sheetId="6" state="visible" r:id="rId6"/>
    <sheet xmlns:r="http://schemas.openxmlformats.org/officeDocument/2006/relationships" name="Rent receipt" sheetId="7" state="visible" r:id="rId7"/>
    <sheet xmlns:r="http://schemas.openxmlformats.org/officeDocument/2006/relationships" name="Report" sheetId="8" state="visible" r:id="rId8"/>
    <sheet xmlns:r="http://schemas.openxmlformats.org/officeDocument/2006/relationships" name="Dashboard" sheetId="9" state="visible" r:id="rId9"/>
  </sheets>
  <definedNames>
    <definedName name="_xlnm.Print_Area" localSheetId="6">'Rent receipt'!$A$1:$D$16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mmm yyyy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4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3" fillId="4" borderId="1" applyAlignment="1" pivotButton="0" quotePrefix="0" xfId="0">
      <alignment vertical="top" wrapText="1"/>
    </xf>
    <xf numFmtId="166" fontId="0" fillId="2" borderId="1" pivotButton="0" quotePrefix="0" xfId="0"/>
    <xf numFmtId="166" fontId="0" fillId="3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0" fillId="3" borderId="1" pivotButton="0" quotePrefix="0" xfId="0"/>
    <xf numFmtId="168" fontId="0" fillId="3" borderId="1" pivotButton="0" quotePrefix="0" xfId="0"/>
    <xf numFmtId="166" fontId="4" fillId="3" borderId="1" applyAlignment="1" pivotButton="0" quotePrefix="0" xfId="0">
      <alignment horizontal="center"/>
    </xf>
    <xf numFmtId="168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Rent received vs expenses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'Report'!$B$5:$B$8</f>
            </numRef>
          </val>
        </ser>
        <ser>
          <idx val="1"/>
          <order val="1"/>
          <tx>
            <strRef>
              <f>'Report'!C4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Arrears by unit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'Units'!$A$5:$A$10</f>
            </numRef>
          </cat>
          <val>
            <numRef>
              <f>'Units'!$K$5:$K$10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Rental property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Units (leases, arrears, lease flag), Payments, Expenses, Rent roll, Rent receipt (printable), Report (income, yield), Dashboard.</t>
        </is>
      </c>
    </row>
    <row r="8">
      <c r="A8" t="inlineStr">
        <is>
          <t>Rent month is the month the rent is for, not the date it was paid.</t>
        </is>
      </c>
    </row>
    <row r="9">
      <c r="A9" t="inlineStr">
        <is>
          <t>Deposits are not income; they sit in Units column E and are returned at the end of the lease.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  <col width="14" customWidth="1" min="5" max="5"/>
  </cols>
  <sheetData>
    <row r="1">
      <c r="A1" s="1" t="inlineStr">
        <is>
          <t>Rental Property Management System: Setup (Ravina Properties, Pune)</t>
        </is>
      </c>
    </row>
    <row r="2">
      <c r="A2" s="2" t="inlineStr">
        <is>
          <t>Made-up units, tenants, rents and expenses. Tracking starts 1 July 2026.</t>
        </is>
      </c>
      <c r="D2" s="3" t="inlineStr">
        <is>
          <t>Expense types</t>
        </is>
      </c>
      <c r="E2" s="3" t="inlineStr">
        <is>
          <t>Modes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Repairs</t>
        </is>
      </c>
      <c r="E3" s="6" t="inlineStr">
        <is>
          <t>UPI</t>
        </is>
      </c>
    </row>
    <row r="4">
      <c r="A4" s="4" t="inlineStr">
        <is>
          <t>Tracking start</t>
        </is>
      </c>
      <c r="B4" s="5" t="n">
        <v>46204</v>
      </c>
      <c r="D4" s="6" t="inlineStr">
        <is>
          <t>Society charges</t>
        </is>
      </c>
      <c r="E4" s="6" t="inlineStr">
        <is>
          <t>Bank transfer</t>
        </is>
      </c>
    </row>
    <row r="5">
      <c r="A5" s="4" t="inlineStr">
        <is>
          <t>Current month (1st)</t>
        </is>
      </c>
      <c r="B5" s="7">
        <f>DATE(YEAR(B3),MONTH(B3),1)</f>
        <v/>
      </c>
      <c r="D5" s="6" t="inlineStr">
        <is>
          <t>Property tax</t>
        </is>
      </c>
      <c r="E5" s="6" t="inlineStr">
        <is>
          <t>Cheque</t>
        </is>
      </c>
    </row>
    <row r="6">
      <c r="A6" s="4" t="inlineStr">
        <is>
          <t>Rent due day</t>
        </is>
      </c>
      <c r="B6" s="6" t="n">
        <v>5</v>
      </c>
      <c r="D6" s="6" t="inlineStr">
        <is>
          <t>Painting</t>
        </is>
      </c>
      <c r="E6" s="6" t="inlineStr">
        <is>
          <t>Cash</t>
        </is>
      </c>
    </row>
    <row r="7">
      <c r="A7" s="4" t="inlineStr">
        <is>
          <t>Lease warning (days)</t>
        </is>
      </c>
      <c r="B7" s="6" t="n">
        <v>60</v>
      </c>
    </row>
    <row r="8">
      <c r="A8" s="4" t="inlineStr">
        <is>
          <t>Months tracked</t>
        </is>
      </c>
      <c r="B8" s="8">
        <f>(YEAR(B5)-YEAR(B4))*12+MONTH(B5)-MONTH(B4)+1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12" customWidth="1" min="4" max="4"/>
    <col width="11" customWidth="1" min="5" max="5"/>
    <col width="11" customWidth="1" min="6" max="6"/>
    <col width="11" customWidth="1" min="7" max="7"/>
    <col width="9" customWidth="1" min="8" max="8"/>
    <col width="12" customWidth="1" min="9" max="9"/>
    <col width="12" customWidth="1" min="10" max="10"/>
    <col width="11" customWidth="1" min="11" max="11"/>
    <col width="9" customWidth="1" min="12" max="12"/>
    <col width="11" customWidth="1" min="13" max="13"/>
  </cols>
  <sheetData>
    <row r="1">
      <c r="A1" s="1" t="inlineStr">
        <is>
          <t>Units and leases</t>
        </is>
      </c>
    </row>
    <row r="2">
      <c r="A2" s="2" t="inlineStr">
        <is>
          <t>Rent billed = monthly rent × lease months inside the tracking window (1 July to the current month).</t>
        </is>
      </c>
    </row>
    <row r="4">
      <c r="A4" s="9" t="inlineStr">
        <is>
          <t>Unit</t>
        </is>
      </c>
      <c r="B4" s="9" t="inlineStr">
        <is>
          <t>Property</t>
        </is>
      </c>
      <c r="C4" s="9" t="inlineStr">
        <is>
          <t>Tenant</t>
        </is>
      </c>
      <c r="D4" s="9" t="inlineStr">
        <is>
          <t>Monthly rent (₹)</t>
        </is>
      </c>
      <c r="E4" s="9" t="inlineStr">
        <is>
          <t>Deposit (₹)</t>
        </is>
      </c>
      <c r="F4" s="9" t="inlineStr">
        <is>
          <t>Lease start</t>
        </is>
      </c>
      <c r="G4" s="9" t="inlineStr">
        <is>
          <t>Lease end</t>
        </is>
      </c>
      <c r="H4" s="9" t="inlineStr">
        <is>
          <t>Months billed</t>
        </is>
      </c>
      <c r="I4" s="9" t="inlineStr">
        <is>
          <t>Rent billed (₹)</t>
        </is>
      </c>
      <c r="J4" s="9" t="inlineStr">
        <is>
          <t>Rent received (₹)</t>
        </is>
      </c>
      <c r="K4" s="9" t="inlineStr">
        <is>
          <t>Arrears (₹)</t>
        </is>
      </c>
      <c r="L4" s="9" t="inlineStr">
        <is>
          <t>Lease days left</t>
        </is>
      </c>
      <c r="M4" s="9" t="inlineStr">
        <is>
          <t>Lease flag</t>
        </is>
      </c>
    </row>
    <row r="5">
      <c r="A5" s="6" t="inlineStr">
        <is>
          <t>U1</t>
        </is>
      </c>
      <c r="B5" s="6" t="inlineStr">
        <is>
          <t>Shivaji Nagar A-101</t>
        </is>
      </c>
      <c r="C5" s="6" t="inlineStr">
        <is>
          <t>Shahrukh Shaikh</t>
        </is>
      </c>
      <c r="D5" s="10" t="n">
        <v>18000</v>
      </c>
      <c r="E5" s="10" t="n">
        <v>54000</v>
      </c>
      <c r="F5" s="5" t="n">
        <v>45962</v>
      </c>
      <c r="G5" s="5" t="n">
        <v>46326</v>
      </c>
      <c r="H5" s="8">
        <f>MAX(0,MIN(Setup!$B$8,(YEAR(Setup!$B$5)-YEAR(MAX(F5,Setup!$B$4)))*12+MONTH(Setup!$B$5)-MONTH(MAX(F5,Setup!$B$4))+1)-MAX(0,(YEAR(Setup!$B$5)-YEAR(G5))*12+MONTH(Setup!$B$5)-MONTH(G5)))</f>
        <v/>
      </c>
      <c r="I5" s="11">
        <f>D5*H5</f>
        <v/>
      </c>
      <c r="J5" s="11">
        <f>SUMIFS(Payments!$E$5:$E$500,Payments!$B$5:$B$500,A5)</f>
        <v/>
      </c>
      <c r="K5" s="11">
        <f>I5-J5</f>
        <v/>
      </c>
      <c r="L5" s="8">
        <f>G5-Setup!$B$3</f>
        <v/>
      </c>
      <c r="M5" s="8">
        <f>IF(L5&lt;0,"Expired",IF(L5&lt;=Setup!$B$7,"Renew soon","OK"))</f>
        <v/>
      </c>
    </row>
    <row r="6">
      <c r="A6" s="6" t="inlineStr">
        <is>
          <t>U2</t>
        </is>
      </c>
      <c r="B6" s="6" t="inlineStr">
        <is>
          <t>Shivaji Nagar A-102</t>
        </is>
      </c>
      <c r="C6" s="6" t="inlineStr">
        <is>
          <t>Zoya Khan</t>
        </is>
      </c>
      <c r="D6" s="10" t="n">
        <v>17500</v>
      </c>
      <c r="E6" s="10" t="n">
        <v>52500</v>
      </c>
      <c r="F6" s="5" t="n">
        <v>46082</v>
      </c>
      <c r="G6" s="5" t="n">
        <v>46418</v>
      </c>
      <c r="H6" s="8">
        <f>MAX(0,MIN(Setup!$B$8,(YEAR(Setup!$B$5)-YEAR(MAX(F6,Setup!$B$4)))*12+MONTH(Setup!$B$5)-MONTH(MAX(F6,Setup!$B$4))+1)-MAX(0,(YEAR(Setup!$B$5)-YEAR(G6))*12+MONTH(Setup!$B$5)-MONTH(G6)))</f>
        <v/>
      </c>
      <c r="I6" s="11">
        <f>D6*H6</f>
        <v/>
      </c>
      <c r="J6" s="11">
        <f>SUMIFS(Payments!$E$5:$E$500,Payments!$B$5:$B$500,A6)</f>
        <v/>
      </c>
      <c r="K6" s="11">
        <f>I6-J6</f>
        <v/>
      </c>
      <c r="L6" s="8">
        <f>G6-Setup!$B$3</f>
        <v/>
      </c>
      <c r="M6" s="8">
        <f>IF(L6&lt;0,"Expired",IF(L6&lt;=Setup!$B$7,"Renew soon","OK"))</f>
        <v/>
      </c>
    </row>
    <row r="7">
      <c r="A7" s="6" t="inlineStr">
        <is>
          <t>U3</t>
        </is>
      </c>
      <c r="B7" s="6" t="inlineStr">
        <is>
          <t>Shivaji Nagar A-201</t>
        </is>
      </c>
      <c r="C7" s="6" t="inlineStr">
        <is>
          <t>Raja Jadhav</t>
        </is>
      </c>
      <c r="D7" s="10" t="n">
        <v>19000</v>
      </c>
      <c r="E7" s="10" t="n">
        <v>57000</v>
      </c>
      <c r="F7" s="5" t="n">
        <v>46023</v>
      </c>
      <c r="G7" s="5" t="n">
        <v>46371</v>
      </c>
      <c r="H7" s="8">
        <f>MAX(0,MIN(Setup!$B$8,(YEAR(Setup!$B$5)-YEAR(MAX(F7,Setup!$B$4)))*12+MONTH(Setup!$B$5)-MONTH(MAX(F7,Setup!$B$4))+1)-MAX(0,(YEAR(Setup!$B$5)-YEAR(G7))*12+MONTH(Setup!$B$5)-MONTH(G7)))</f>
        <v/>
      </c>
      <c r="I7" s="11">
        <f>D7*H7</f>
        <v/>
      </c>
      <c r="J7" s="11">
        <f>SUMIFS(Payments!$E$5:$E$500,Payments!$B$5:$B$500,A7)</f>
        <v/>
      </c>
      <c r="K7" s="11">
        <f>I7-J7</f>
        <v/>
      </c>
      <c r="L7" s="8">
        <f>G7-Setup!$B$3</f>
        <v/>
      </c>
      <c r="M7" s="8">
        <f>IF(L7&lt;0,"Expired",IF(L7&lt;=Setup!$B$7,"Renew soon","OK"))</f>
        <v/>
      </c>
    </row>
    <row r="8">
      <c r="A8" s="6" t="inlineStr">
        <is>
          <t>U4</t>
        </is>
      </c>
      <c r="B8" s="6" t="inlineStr">
        <is>
          <t>Shivaji Nagar A-202</t>
        </is>
      </c>
      <c r="C8" s="6" t="inlineStr">
        <is>
          <t>Amir Sayyed</t>
        </is>
      </c>
      <c r="D8" s="10" t="n">
        <v>19000</v>
      </c>
      <c r="E8" s="10" t="n">
        <v>57000</v>
      </c>
      <c r="F8" s="5" t="n">
        <v>46235</v>
      </c>
      <c r="G8" s="5" t="n">
        <v>46568</v>
      </c>
      <c r="H8" s="8">
        <f>MAX(0,MIN(Setup!$B$8,(YEAR(Setup!$B$5)-YEAR(MAX(F8,Setup!$B$4)))*12+MONTH(Setup!$B$5)-MONTH(MAX(F8,Setup!$B$4))+1)-MAX(0,(YEAR(Setup!$B$5)-YEAR(G8))*12+MONTH(Setup!$B$5)-MONTH(G8)))</f>
        <v/>
      </c>
      <c r="I8" s="11">
        <f>D8*H8</f>
        <v/>
      </c>
      <c r="J8" s="11">
        <f>SUMIFS(Payments!$E$5:$E$500,Payments!$B$5:$B$500,A8)</f>
        <v/>
      </c>
      <c r="K8" s="11">
        <f>I8-J8</f>
        <v/>
      </c>
      <c r="L8" s="8">
        <f>G8-Setup!$B$3</f>
        <v/>
      </c>
      <c r="M8" s="8">
        <f>IF(L8&lt;0,"Expired",IF(L8&lt;=Setup!$B$7,"Renew soon","OK"))</f>
        <v/>
      </c>
    </row>
    <row r="9">
      <c r="A9" s="6" t="inlineStr">
        <is>
          <t>U5</t>
        </is>
      </c>
      <c r="B9" s="6" t="inlineStr">
        <is>
          <t>Kothrud Shop 1</t>
        </is>
      </c>
      <c r="C9" s="6" t="inlineStr">
        <is>
          <t>Rani Patil</t>
        </is>
      </c>
      <c r="D9" s="10" t="n">
        <v>25000</v>
      </c>
      <c r="E9" s="10" t="n">
        <v>100000</v>
      </c>
      <c r="F9" s="5" t="n">
        <v>45748</v>
      </c>
      <c r="G9" s="5" t="n">
        <v>46843</v>
      </c>
      <c r="H9" s="8">
        <f>MAX(0,MIN(Setup!$B$8,(YEAR(Setup!$B$5)-YEAR(MAX(F9,Setup!$B$4)))*12+MONTH(Setup!$B$5)-MONTH(MAX(F9,Setup!$B$4))+1)-MAX(0,(YEAR(Setup!$B$5)-YEAR(G9))*12+MONTH(Setup!$B$5)-MONTH(G9)))</f>
        <v/>
      </c>
      <c r="I9" s="11">
        <f>D9*H9</f>
        <v/>
      </c>
      <c r="J9" s="11">
        <f>SUMIFS(Payments!$E$5:$E$500,Payments!$B$5:$B$500,A9)</f>
        <v/>
      </c>
      <c r="K9" s="11">
        <f>I9-J9</f>
        <v/>
      </c>
      <c r="L9" s="8">
        <f>G9-Setup!$B$3</f>
        <v/>
      </c>
      <c r="M9" s="8">
        <f>IF(L9&lt;0,"Expired",IF(L9&lt;=Setup!$B$7,"Renew soon","OK"))</f>
        <v/>
      </c>
    </row>
    <row r="10">
      <c r="A10" s="6" t="inlineStr">
        <is>
          <t>U6</t>
        </is>
      </c>
      <c r="B10" s="6" t="inlineStr">
        <is>
          <t>Kothrud Shop 2</t>
        </is>
      </c>
      <c r="C10" s="6" t="inlineStr">
        <is>
          <t>Salman Qureshi</t>
        </is>
      </c>
      <c r="D10" s="10" t="n">
        <v>22000</v>
      </c>
      <c r="E10" s="10" t="n">
        <v>88000</v>
      </c>
      <c r="F10" s="5" t="n">
        <v>46174</v>
      </c>
      <c r="G10" s="5" t="n">
        <v>47269</v>
      </c>
      <c r="H10" s="8">
        <f>MAX(0,MIN(Setup!$B$8,(YEAR(Setup!$B$5)-YEAR(MAX(F10,Setup!$B$4)))*12+MONTH(Setup!$B$5)-MONTH(MAX(F10,Setup!$B$4))+1)-MAX(0,(YEAR(Setup!$B$5)-YEAR(G10))*12+MONTH(Setup!$B$5)-MONTH(G10)))</f>
        <v/>
      </c>
      <c r="I10" s="11">
        <f>D10*H10</f>
        <v/>
      </c>
      <c r="J10" s="11">
        <f>SUMIFS(Payments!$E$5:$E$500,Payments!$B$5:$B$500,A10)</f>
        <v/>
      </c>
      <c r="K10" s="11">
        <f>I10-J10</f>
        <v/>
      </c>
      <c r="L10" s="8">
        <f>G10-Setup!$B$3</f>
        <v/>
      </c>
      <c r="M10" s="8">
        <f>IF(L10&lt;0,"Expired",IF(L10&lt;=Setup!$B$7,"Renew soon","OK"))</f>
        <v/>
      </c>
    </row>
    <row r="11">
      <c r="C11" s="12" t="inlineStr">
        <is>
          <t>Total</t>
        </is>
      </c>
      <c r="D11" s="13">
        <f>SUM(D5:D10)</f>
        <v/>
      </c>
      <c r="E11" s="13">
        <f>SUM(E5:E10)</f>
        <v/>
      </c>
      <c r="I11" s="13">
        <f>SUM(I5:I10)</f>
        <v/>
      </c>
      <c r="J11" s="13">
        <f>SUM(J5:J10)</f>
        <v/>
      </c>
      <c r="K11" s="13">
        <f>SUM(K5:K10)</f>
        <v/>
      </c>
    </row>
  </sheetData>
  <conditionalFormatting sqref="K5:K10">
    <cfRule type="cellIs" priority="1" operator="greaterThan" dxfId="0">
      <formula>0</formula>
    </cfRule>
  </conditionalFormatting>
  <conditionalFormatting sqref="M5:M10">
    <cfRule type="cellIs" priority="2" operator="equal" dxfId="1">
      <formula>"Renew soon"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16" customWidth="1" min="3" max="3"/>
    <col width="11" customWidth="1" min="4" max="4"/>
    <col width="11" customWidth="1" min="5" max="5"/>
    <col width="13" customWidth="1" min="6" max="6"/>
    <col width="10" customWidth="1" min="7" max="7"/>
    <col width="9" customWidth="1" min="8" max="8"/>
  </cols>
  <sheetData>
    <row r="1">
      <c r="A1" s="1" t="inlineStr">
        <is>
          <t>Rent payments</t>
        </is>
      </c>
    </row>
    <row r="2">
      <c r="A2" s="2" t="inlineStr">
        <is>
          <t>One row per payment. Rent month is the 1st of the month the payment is for. Receipt no is automatic.</t>
        </is>
      </c>
    </row>
    <row r="4">
      <c r="A4" s="9" t="inlineStr">
        <is>
          <t>Date paid</t>
        </is>
      </c>
      <c r="B4" s="9" t="inlineStr">
        <is>
          <t>Unit</t>
        </is>
      </c>
      <c r="C4" s="9" t="inlineStr">
        <is>
          <t>Tenant</t>
        </is>
      </c>
      <c r="D4" s="9" t="inlineStr">
        <is>
          <t>Rent month</t>
        </is>
      </c>
      <c r="E4" s="9" t="inlineStr">
        <is>
          <t>Amount (₹)</t>
        </is>
      </c>
      <c r="F4" s="9" t="inlineStr">
        <is>
          <t>Mode</t>
        </is>
      </c>
      <c r="G4" s="9" t="inlineStr">
        <is>
          <t>Receipt no</t>
        </is>
      </c>
      <c r="H4" s="9" t="inlineStr">
        <is>
          <t>Days late</t>
        </is>
      </c>
    </row>
    <row r="5">
      <c r="A5" s="5" t="n">
        <v>46208</v>
      </c>
      <c r="B5" s="6" t="inlineStr">
        <is>
          <t>U1</t>
        </is>
      </c>
      <c r="C5" s="8">
        <f>_xlfn.XLOOKUP(B5,Units!$A$5:$A$10,Units!$C$5:$C$10,"Check unit")</f>
        <v/>
      </c>
      <c r="D5" s="5" t="n">
        <v>46204</v>
      </c>
      <c r="E5" s="10" t="n">
        <v>18000</v>
      </c>
      <c r="F5" s="6" t="inlineStr">
        <is>
          <t>UPI</t>
        </is>
      </c>
      <c r="G5" s="8">
        <f>"RR-"&amp;TEXT(ROW()-4,"000")</f>
        <v/>
      </c>
      <c r="H5" s="8">
        <f>MAX(0,A5-(D5+Setup!$B$6-1))</f>
        <v/>
      </c>
    </row>
    <row r="6">
      <c r="A6" s="5" t="n">
        <v>46207</v>
      </c>
      <c r="B6" s="6" t="inlineStr">
        <is>
          <t>U2</t>
        </is>
      </c>
      <c r="C6" s="8">
        <f>_xlfn.XLOOKUP(B6,Units!$A$5:$A$10,Units!$C$5:$C$10,"Check unit")</f>
        <v/>
      </c>
      <c r="D6" s="5" t="n">
        <v>46204</v>
      </c>
      <c r="E6" s="10" t="n">
        <v>17500</v>
      </c>
      <c r="F6" s="6" t="inlineStr">
        <is>
          <t>Bank transfer</t>
        </is>
      </c>
      <c r="G6" s="8">
        <f>"RR-"&amp;TEXT(ROW()-4,"000")</f>
        <v/>
      </c>
      <c r="H6" s="8">
        <f>MAX(0,A6-(D6+Setup!$B$6-1))</f>
        <v/>
      </c>
    </row>
    <row r="7">
      <c r="A7" s="5" t="n">
        <v>46209</v>
      </c>
      <c r="B7" s="6" t="inlineStr">
        <is>
          <t>U3</t>
        </is>
      </c>
      <c r="C7" s="8">
        <f>_xlfn.XLOOKUP(B7,Units!$A$5:$A$10,Units!$C$5:$C$10,"Check unit")</f>
        <v/>
      </c>
      <c r="D7" s="5" t="n">
        <v>46204</v>
      </c>
      <c r="E7" s="10" t="n">
        <v>19000</v>
      </c>
      <c r="F7" s="6" t="inlineStr">
        <is>
          <t>Cheque</t>
        </is>
      </c>
      <c r="G7" s="8">
        <f>"RR-"&amp;TEXT(ROW()-4,"000")</f>
        <v/>
      </c>
      <c r="H7" s="8">
        <f>MAX(0,A7-(D7+Setup!$B$6-1))</f>
        <v/>
      </c>
    </row>
    <row r="8">
      <c r="A8" s="5" t="n">
        <v>46206</v>
      </c>
      <c r="B8" s="6" t="inlineStr">
        <is>
          <t>U5</t>
        </is>
      </c>
      <c r="C8" s="8">
        <f>_xlfn.XLOOKUP(B8,Units!$A$5:$A$10,Units!$C$5:$C$10,"Check unit")</f>
        <v/>
      </c>
      <c r="D8" s="5" t="n">
        <v>46204</v>
      </c>
      <c r="E8" s="10" t="n">
        <v>25000</v>
      </c>
      <c r="F8" s="6" t="inlineStr">
        <is>
          <t>Bank transfer</t>
        </is>
      </c>
      <c r="G8" s="8">
        <f>"RR-"&amp;TEXT(ROW()-4,"000")</f>
        <v/>
      </c>
      <c r="H8" s="8">
        <f>MAX(0,A8-(D8+Setup!$B$6-1))</f>
        <v/>
      </c>
    </row>
    <row r="9">
      <c r="A9" s="5" t="n">
        <v>46208</v>
      </c>
      <c r="B9" s="6" t="inlineStr">
        <is>
          <t>U6</t>
        </is>
      </c>
      <c r="C9" s="8">
        <f>_xlfn.XLOOKUP(B9,Units!$A$5:$A$10,Units!$C$5:$C$10,"Check unit")</f>
        <v/>
      </c>
      <c r="D9" s="5" t="n">
        <v>46204</v>
      </c>
      <c r="E9" s="10" t="n">
        <v>22000</v>
      </c>
      <c r="F9" s="6" t="inlineStr">
        <is>
          <t>UPI</t>
        </is>
      </c>
      <c r="G9" s="8">
        <f>"RR-"&amp;TEXT(ROW()-4,"000")</f>
        <v/>
      </c>
      <c r="H9" s="8">
        <f>MAX(0,A9-(D9+Setup!$B$6-1))</f>
        <v/>
      </c>
    </row>
    <row r="10">
      <c r="A10" s="5" t="n">
        <v>46239</v>
      </c>
      <c r="B10" s="6" t="inlineStr">
        <is>
          <t>U1</t>
        </is>
      </c>
      <c r="C10" s="8">
        <f>_xlfn.XLOOKUP(B10,Units!$A$5:$A$10,Units!$C$5:$C$10,"Check unit")</f>
        <v/>
      </c>
      <c r="D10" s="5" t="n">
        <v>46235</v>
      </c>
      <c r="E10" s="10" t="n">
        <v>18000</v>
      </c>
      <c r="F10" s="6" t="inlineStr">
        <is>
          <t>UPI</t>
        </is>
      </c>
      <c r="G10" s="8">
        <f>"RR-"&amp;TEXT(ROW()-4,"000")</f>
        <v/>
      </c>
      <c r="H10" s="8">
        <f>MAX(0,A10-(D10+Setup!$B$6-1))</f>
        <v/>
      </c>
    </row>
    <row r="11">
      <c r="A11" s="5" t="n">
        <v>46239</v>
      </c>
      <c r="B11" s="6" t="inlineStr">
        <is>
          <t>U2</t>
        </is>
      </c>
      <c r="C11" s="8">
        <f>_xlfn.XLOOKUP(B11,Units!$A$5:$A$10,Units!$C$5:$C$10,"Check unit")</f>
        <v/>
      </c>
      <c r="D11" s="5" t="n">
        <v>46235</v>
      </c>
      <c r="E11" s="10" t="n">
        <v>17500</v>
      </c>
      <c r="F11" s="6" t="inlineStr">
        <is>
          <t>Bank transfer</t>
        </is>
      </c>
      <c r="G11" s="8">
        <f>"RR-"&amp;TEXT(ROW()-4,"000")</f>
        <v/>
      </c>
      <c r="H11" s="8">
        <f>MAX(0,A11-(D11+Setup!$B$6-1))</f>
        <v/>
      </c>
    </row>
    <row r="12">
      <c r="A12" s="5" t="n">
        <v>46243</v>
      </c>
      <c r="B12" s="6" t="inlineStr">
        <is>
          <t>U3</t>
        </is>
      </c>
      <c r="C12" s="8">
        <f>_xlfn.XLOOKUP(B12,Units!$A$5:$A$10,Units!$C$5:$C$10,"Check unit")</f>
        <v/>
      </c>
      <c r="D12" s="5" t="n">
        <v>46235</v>
      </c>
      <c r="E12" s="10" t="n">
        <v>19000</v>
      </c>
      <c r="F12" s="6" t="inlineStr">
        <is>
          <t>Cheque</t>
        </is>
      </c>
      <c r="G12" s="8">
        <f>"RR-"&amp;TEXT(ROW()-4,"000")</f>
        <v/>
      </c>
      <c r="H12" s="8">
        <f>MAX(0,A12-(D12+Setup!$B$6-1))</f>
        <v/>
      </c>
    </row>
    <row r="13">
      <c r="A13" s="5" t="n">
        <v>46236</v>
      </c>
      <c r="B13" s="6" t="inlineStr">
        <is>
          <t>U4</t>
        </is>
      </c>
      <c r="C13" s="8">
        <f>_xlfn.XLOOKUP(B13,Units!$A$5:$A$10,Units!$C$5:$C$10,"Check unit")</f>
        <v/>
      </c>
      <c r="D13" s="5" t="n">
        <v>46235</v>
      </c>
      <c r="E13" s="10" t="n">
        <v>19000</v>
      </c>
      <c r="F13" s="6" t="inlineStr">
        <is>
          <t>UPI</t>
        </is>
      </c>
      <c r="G13" s="8">
        <f>"RR-"&amp;TEXT(ROW()-4,"000")</f>
        <v/>
      </c>
      <c r="H13" s="8">
        <f>MAX(0,A13-(D13+Setup!$B$6-1))</f>
        <v/>
      </c>
    </row>
    <row r="14">
      <c r="A14" s="5" t="n">
        <v>46238</v>
      </c>
      <c r="B14" s="6" t="inlineStr">
        <is>
          <t>U5</t>
        </is>
      </c>
      <c r="C14" s="8">
        <f>_xlfn.XLOOKUP(B14,Units!$A$5:$A$10,Units!$C$5:$C$10,"Check unit")</f>
        <v/>
      </c>
      <c r="D14" s="5" t="n">
        <v>46235</v>
      </c>
      <c r="E14" s="10" t="n">
        <v>25000</v>
      </c>
      <c r="F14" s="6" t="inlineStr">
        <is>
          <t>Bank transfer</t>
        </is>
      </c>
      <c r="G14" s="8">
        <f>"RR-"&amp;TEXT(ROW()-4,"000")</f>
        <v/>
      </c>
      <c r="H14" s="8">
        <f>MAX(0,A14-(D14+Setup!$B$6-1))</f>
        <v/>
      </c>
    </row>
    <row r="15">
      <c r="A15" s="5" t="n">
        <v>46240</v>
      </c>
      <c r="B15" s="6" t="inlineStr">
        <is>
          <t>U6</t>
        </is>
      </c>
      <c r="C15" s="8">
        <f>_xlfn.XLOOKUP(B15,Units!$A$5:$A$10,Units!$C$5:$C$10,"Check unit")</f>
        <v/>
      </c>
      <c r="D15" s="5" t="n">
        <v>46235</v>
      </c>
      <c r="E15" s="10" t="n">
        <v>22000</v>
      </c>
      <c r="F15" s="6" t="inlineStr">
        <is>
          <t>UPI</t>
        </is>
      </c>
      <c r="G15" s="8">
        <f>"RR-"&amp;TEXT(ROW()-4,"000")</f>
        <v/>
      </c>
      <c r="H15" s="8">
        <f>MAX(0,A15-(D15+Setup!$B$6-1))</f>
        <v/>
      </c>
    </row>
    <row r="16">
      <c r="A16" s="5" t="n">
        <v>46270</v>
      </c>
      <c r="B16" s="6" t="inlineStr">
        <is>
          <t>U1</t>
        </is>
      </c>
      <c r="C16" s="8">
        <f>_xlfn.XLOOKUP(B16,Units!$A$5:$A$10,Units!$C$5:$C$10,"Check unit")</f>
        <v/>
      </c>
      <c r="D16" s="5" t="n">
        <v>46266</v>
      </c>
      <c r="E16" s="10" t="n">
        <v>18000</v>
      </c>
      <c r="F16" s="6" t="inlineStr">
        <is>
          <t>UPI</t>
        </is>
      </c>
      <c r="G16" s="8">
        <f>"RR-"&amp;TEXT(ROW()-4,"000")</f>
        <v/>
      </c>
      <c r="H16" s="8">
        <f>MAX(0,A16-(D16+Setup!$B$6-1))</f>
        <v/>
      </c>
    </row>
    <row r="17">
      <c r="A17" s="5" t="n">
        <v>46270</v>
      </c>
      <c r="B17" s="6" t="inlineStr">
        <is>
          <t>U2</t>
        </is>
      </c>
      <c r="C17" s="8">
        <f>_xlfn.XLOOKUP(B17,Units!$A$5:$A$10,Units!$C$5:$C$10,"Check unit")</f>
        <v/>
      </c>
      <c r="D17" s="5" t="n">
        <v>46266</v>
      </c>
      <c r="E17" s="10" t="n">
        <v>17500</v>
      </c>
      <c r="F17" s="6" t="inlineStr">
        <is>
          <t>Bank transfer</t>
        </is>
      </c>
      <c r="G17" s="8">
        <f>"RR-"&amp;TEXT(ROW()-4,"000")</f>
        <v/>
      </c>
      <c r="H17" s="8">
        <f>MAX(0,A17-(D17+Setup!$B$6-1))</f>
        <v/>
      </c>
    </row>
    <row r="18">
      <c r="A18" s="5" t="n">
        <v>46269</v>
      </c>
      <c r="B18" s="6" t="inlineStr">
        <is>
          <t>U4</t>
        </is>
      </c>
      <c r="C18" s="8">
        <f>_xlfn.XLOOKUP(B18,Units!$A$5:$A$10,Units!$C$5:$C$10,"Check unit")</f>
        <v/>
      </c>
      <c r="D18" s="5" t="n">
        <v>46266</v>
      </c>
      <c r="E18" s="10" t="n">
        <v>19000</v>
      </c>
      <c r="F18" s="6" t="inlineStr">
        <is>
          <t>UPI</t>
        </is>
      </c>
      <c r="G18" s="8">
        <f>"RR-"&amp;TEXT(ROW()-4,"000")</f>
        <v/>
      </c>
      <c r="H18" s="8">
        <f>MAX(0,A18-(D18+Setup!$B$6-1))</f>
        <v/>
      </c>
    </row>
    <row r="19">
      <c r="A19" s="5" t="n">
        <v>46270</v>
      </c>
      <c r="B19" s="6" t="inlineStr">
        <is>
          <t>U5</t>
        </is>
      </c>
      <c r="C19" s="8">
        <f>_xlfn.XLOOKUP(B19,Units!$A$5:$A$10,Units!$C$5:$C$10,"Check unit")</f>
        <v/>
      </c>
      <c r="D19" s="5" t="n">
        <v>46266</v>
      </c>
      <c r="E19" s="10" t="n">
        <v>25000</v>
      </c>
      <c r="F19" s="6" t="inlineStr">
        <is>
          <t>Bank transfer</t>
        </is>
      </c>
      <c r="G19" s="8">
        <f>"RR-"&amp;TEXT(ROW()-4,"000")</f>
        <v/>
      </c>
      <c r="H19" s="8">
        <f>MAX(0,A19-(D19+Setup!$B$6-1))</f>
        <v/>
      </c>
    </row>
    <row r="20">
      <c r="A20" s="5" t="n">
        <v>46273</v>
      </c>
      <c r="B20" s="6" t="inlineStr">
        <is>
          <t>U6</t>
        </is>
      </c>
      <c r="C20" s="8">
        <f>_xlfn.XLOOKUP(B20,Units!$A$5:$A$10,Units!$C$5:$C$10,"Check unit")</f>
        <v/>
      </c>
      <c r="D20" s="5" t="n">
        <v>46266</v>
      </c>
      <c r="E20" s="10" t="n">
        <v>12000</v>
      </c>
      <c r="F20" s="6" t="inlineStr">
        <is>
          <t>Cash</t>
        </is>
      </c>
      <c r="G20" s="8">
        <f>"RR-"&amp;TEXT(ROW()-4,"000")</f>
        <v/>
      </c>
      <c r="H20" s="8">
        <f>MAX(0,A20-(D20+Setup!$B$6-1))</f>
        <v/>
      </c>
    </row>
    <row r="21">
      <c r="A21" s="5" t="n">
        <v>46300</v>
      </c>
      <c r="B21" s="6" t="inlineStr">
        <is>
          <t>U1</t>
        </is>
      </c>
      <c r="C21" s="8">
        <f>_xlfn.XLOOKUP(B21,Units!$A$5:$A$10,Units!$C$5:$C$10,"Check unit")</f>
        <v/>
      </c>
      <c r="D21" s="5" t="n">
        <v>46296</v>
      </c>
      <c r="E21" s="10" t="n">
        <v>18000</v>
      </c>
      <c r="F21" s="6" t="inlineStr">
        <is>
          <t>UPI</t>
        </is>
      </c>
      <c r="G21" s="8">
        <f>"RR-"&amp;TEXT(ROW()-4,"000")</f>
        <v/>
      </c>
      <c r="H21" s="8">
        <f>MAX(0,A21-(D21+Setup!$B$6-1))</f>
        <v/>
      </c>
    </row>
    <row r="22">
      <c r="A22" s="5" t="n">
        <v>46298</v>
      </c>
      <c r="B22" s="6" t="inlineStr">
        <is>
          <t>U2</t>
        </is>
      </c>
      <c r="C22" s="8">
        <f>_xlfn.XLOOKUP(B22,Units!$A$5:$A$10,Units!$C$5:$C$10,"Check unit")</f>
        <v/>
      </c>
      <c r="D22" s="5" t="n">
        <v>46296</v>
      </c>
      <c r="E22" s="10" t="n">
        <v>17500</v>
      </c>
      <c r="F22" s="6" t="inlineStr">
        <is>
          <t>Bank transfer</t>
        </is>
      </c>
      <c r="G22" s="8">
        <f>"RR-"&amp;TEXT(ROW()-4,"000")</f>
        <v/>
      </c>
      <c r="H22" s="8">
        <f>MAX(0,A22-(D22+Setup!$B$6-1))</f>
        <v/>
      </c>
    </row>
    <row r="23">
      <c r="A23" s="5" t="n">
        <v>46300</v>
      </c>
      <c r="B23" s="6" t="inlineStr">
        <is>
          <t>U4</t>
        </is>
      </c>
      <c r="C23" s="8">
        <f>_xlfn.XLOOKUP(B23,Units!$A$5:$A$10,Units!$C$5:$C$10,"Check unit")</f>
        <v/>
      </c>
      <c r="D23" s="5" t="n">
        <v>46296</v>
      </c>
      <c r="E23" s="10" t="n">
        <v>10000</v>
      </c>
      <c r="F23" s="6" t="inlineStr">
        <is>
          <t>UPI</t>
        </is>
      </c>
      <c r="G23" s="8">
        <f>"RR-"&amp;TEXT(ROW()-4,"000")</f>
        <v/>
      </c>
      <c r="H23" s="8">
        <f>MAX(0,A23-(D23+Setup!$B$6-1))</f>
        <v/>
      </c>
    </row>
    <row r="24">
      <c r="A24" s="5" t="n">
        <v>46301</v>
      </c>
      <c r="B24" s="6" t="inlineStr">
        <is>
          <t>U5</t>
        </is>
      </c>
      <c r="C24" s="8">
        <f>_xlfn.XLOOKUP(B24,Units!$A$5:$A$10,Units!$C$5:$C$10,"Check unit")</f>
        <v/>
      </c>
      <c r="D24" s="5" t="n">
        <v>46296</v>
      </c>
      <c r="E24" s="10" t="n">
        <v>25000</v>
      </c>
      <c r="F24" s="6" t="inlineStr">
        <is>
          <t>Bank transfer</t>
        </is>
      </c>
      <c r="G24" s="8">
        <f>"RR-"&amp;TEXT(ROW()-4,"000")</f>
        <v/>
      </c>
      <c r="H24" s="8">
        <f>MAX(0,A24-(D24+Setup!$B$6-1))</f>
        <v/>
      </c>
    </row>
    <row r="25">
      <c r="A25" s="5" t="n">
        <v>46302</v>
      </c>
      <c r="B25" s="6" t="inlineStr">
        <is>
          <t>U6</t>
        </is>
      </c>
      <c r="C25" s="8">
        <f>_xlfn.XLOOKUP(B25,Units!$A$5:$A$10,Units!$C$5:$C$10,"Check unit")</f>
        <v/>
      </c>
      <c r="D25" s="5" t="n">
        <v>46296</v>
      </c>
      <c r="E25" s="10" t="n">
        <v>22000</v>
      </c>
      <c r="F25" s="6" t="inlineStr">
        <is>
          <t>UPI</t>
        </is>
      </c>
      <c r="G25" s="8">
        <f>"RR-"&amp;TEXT(ROW()-4,"000")</f>
        <v/>
      </c>
      <c r="H25" s="8">
        <f>MAX(0,A25-(D25+Setup!$B$6-1))</f>
        <v/>
      </c>
    </row>
  </sheetData>
  <conditionalFormatting sqref="H5:H500">
    <cfRule type="cellIs" priority="1" operator="greaterThan" dxfId="1">
      <formula>0</formula>
    </cfRule>
  </conditionalFormatting>
  <dataValidations count="2">
    <dataValidation sqref="B5:B500" showDropDown="0" showInputMessage="0" showErrorMessage="1" allowBlank="1" errorTitle="Not in the list" error="Pick a value from the list" type="list">
      <formula1>=Units!$A$5:$A$50</formula1>
    </dataValidation>
    <dataValidation sqref="F5:F500" showDropDown="0" showInputMessage="0" showErrorMessage="1" allowBlank="1" errorTitle="Not in the list" error="Pick a value from the list" type="list">
      <formula1>=Setup!$E$3:$E$6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16" customWidth="1" min="3" max="3"/>
    <col width="11" customWidth="1" min="4" max="4"/>
    <col width="11" customWidth="1" min="5" max="5"/>
  </cols>
  <sheetData>
    <row r="1">
      <c r="A1" s="1" t="inlineStr">
        <is>
          <t>Property expenses</t>
        </is>
      </c>
    </row>
    <row r="2">
      <c r="A2" s="2" t="inlineStr">
        <is>
          <t>One row per bill. Use All for building-wide costs.</t>
        </is>
      </c>
    </row>
    <row r="4">
      <c r="A4" s="9" t="inlineStr">
        <is>
          <t>Date</t>
        </is>
      </c>
      <c r="B4" s="9" t="inlineStr">
        <is>
          <t>Unit</t>
        </is>
      </c>
      <c r="C4" s="9" t="inlineStr">
        <is>
          <t>Type</t>
        </is>
      </c>
      <c r="D4" s="9" t="inlineStr">
        <is>
          <t>Amount (₹)</t>
        </is>
      </c>
      <c r="E4" s="9" t="inlineStr">
        <is>
          <t>Month</t>
        </is>
      </c>
    </row>
    <row r="5">
      <c r="A5" s="5" t="n">
        <v>46215</v>
      </c>
      <c r="B5" s="6" t="inlineStr">
        <is>
          <t>U3</t>
        </is>
      </c>
      <c r="C5" s="6" t="inlineStr">
        <is>
          <t>Repairs</t>
        </is>
      </c>
      <c r="D5" s="10" t="n">
        <v>4500</v>
      </c>
      <c r="E5" s="7">
        <f>DATE(YEAR(A5),MONTH(A5),1)</f>
        <v/>
      </c>
    </row>
    <row r="6">
      <c r="A6" s="5" t="n">
        <v>46218</v>
      </c>
      <c r="B6" s="6" t="inlineStr">
        <is>
          <t>All</t>
        </is>
      </c>
      <c r="C6" s="6" t="inlineStr">
        <is>
          <t>Society charges</t>
        </is>
      </c>
      <c r="D6" s="10" t="n">
        <v>12000</v>
      </c>
      <c r="E6" s="7">
        <f>DATE(YEAR(A6),MONTH(A6),1)</f>
        <v/>
      </c>
    </row>
    <row r="7">
      <c r="A7" s="5" t="n">
        <v>46249</v>
      </c>
      <c r="B7" s="6" t="inlineStr">
        <is>
          <t>All</t>
        </is>
      </c>
      <c r="C7" s="6" t="inlineStr">
        <is>
          <t>Society charges</t>
        </is>
      </c>
      <c r="D7" s="10" t="n">
        <v>12000</v>
      </c>
      <c r="E7" s="7">
        <f>DATE(YEAR(A7),MONTH(A7),1)</f>
        <v/>
      </c>
    </row>
    <row r="8">
      <c r="A8" s="5" t="n">
        <v>46254</v>
      </c>
      <c r="B8" s="6" t="inlineStr">
        <is>
          <t>U4</t>
        </is>
      </c>
      <c r="C8" s="6" t="inlineStr">
        <is>
          <t>Painting</t>
        </is>
      </c>
      <c r="D8" s="10" t="n">
        <v>18000</v>
      </c>
      <c r="E8" s="7">
        <f>DATE(YEAR(A8),MONTH(A8),1)</f>
        <v/>
      </c>
    </row>
    <row r="9">
      <c r="A9" s="5" t="n">
        <v>46280</v>
      </c>
      <c r="B9" s="6" t="inlineStr">
        <is>
          <t>All</t>
        </is>
      </c>
      <c r="C9" s="6" t="inlineStr">
        <is>
          <t>Society charges</t>
        </is>
      </c>
      <c r="D9" s="10" t="n">
        <v>12000</v>
      </c>
      <c r="E9" s="7">
        <f>DATE(YEAR(A9),MONTH(A9),1)</f>
        <v/>
      </c>
    </row>
    <row r="10">
      <c r="A10" s="5" t="n">
        <v>46295</v>
      </c>
      <c r="B10" s="6" t="inlineStr">
        <is>
          <t>All</t>
        </is>
      </c>
      <c r="C10" s="6" t="inlineStr">
        <is>
          <t>Property tax</t>
        </is>
      </c>
      <c r="D10" s="10" t="n">
        <v>26000</v>
      </c>
      <c r="E10" s="7">
        <f>DATE(YEAR(A10),MONTH(A10),1)</f>
        <v/>
      </c>
    </row>
    <row r="11">
      <c r="A11" s="5" t="n">
        <v>46310</v>
      </c>
      <c r="B11" s="6" t="inlineStr">
        <is>
          <t>All</t>
        </is>
      </c>
      <c r="C11" s="6" t="inlineStr">
        <is>
          <t>Society charges</t>
        </is>
      </c>
      <c r="D11" s="10" t="n">
        <v>12000</v>
      </c>
      <c r="E11" s="7">
        <f>DATE(YEAR(A11),MONTH(A11),1)</f>
        <v/>
      </c>
    </row>
    <row r="12">
      <c r="A12" s="5" t="n">
        <v>46304</v>
      </c>
      <c r="B12" s="6" t="inlineStr">
        <is>
          <t>U6</t>
        </is>
      </c>
      <c r="C12" s="6" t="inlineStr">
        <is>
          <t>Repairs</t>
        </is>
      </c>
      <c r="D12" s="10" t="n">
        <v>3500</v>
      </c>
      <c r="E12" s="7">
        <f>DATE(YEAR(A12),MONTH(A12),1)</f>
        <v/>
      </c>
    </row>
  </sheetData>
  <dataValidations count="1">
    <dataValidation sqref="C5:C500" showDropDown="0" showInputMessage="0" showErrorMessage="1" allowBlank="1" errorTitle="Not in the list" error="Pick a value from the list" type="list">
      <formula1>=Setup!$D$3:$D$6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5" customWidth="1" min="3" max="3"/>
    <col width="15" customWidth="1" min="4" max="4"/>
    <col width="11" customWidth="1" min="5" max="5"/>
    <col width="10" customWidth="1" min="6" max="6"/>
    <col width="11" customWidth="1" min="7" max="7"/>
  </cols>
  <sheetData>
    <row r="1">
      <c r="A1" s="1" t="inlineStr">
        <is>
          <t>Rent roll for the current month</t>
        </is>
      </c>
    </row>
    <row r="2">
      <c r="A2" s="2" t="inlineStr">
        <is>
          <t>Due for the month in Setup B5, paid against that month, and status.</t>
        </is>
      </c>
    </row>
    <row r="4">
      <c r="A4" s="9" t="inlineStr">
        <is>
          <t>Unit</t>
        </is>
      </c>
      <c r="B4" s="9" t="inlineStr">
        <is>
          <t>Tenant</t>
        </is>
      </c>
      <c r="C4" s="9" t="inlineStr">
        <is>
          <t>Due this month (₹)</t>
        </is>
      </c>
      <c r="D4" s="9" t="inlineStr">
        <is>
          <t>Paid for month (₹)</t>
        </is>
      </c>
      <c r="E4" s="9" t="inlineStr">
        <is>
          <t>Balance (₹)</t>
        </is>
      </c>
      <c r="F4" s="9" t="inlineStr">
        <is>
          <t>Status</t>
        </is>
      </c>
      <c r="G4" s="9" t="inlineStr">
        <is>
          <t>Days overdue</t>
        </is>
      </c>
    </row>
    <row r="5">
      <c r="A5" s="8">
        <f>Units!A5</f>
        <v/>
      </c>
      <c r="B5" s="8">
        <f>Units!C5</f>
        <v/>
      </c>
      <c r="C5" s="11">
        <f>IF(AND(Units!F5&lt;=EOMONTH(Setup!$B$5,0),Units!G5&gt;=Setup!$B$5),Units!D5,0)</f>
        <v/>
      </c>
      <c r="D5" s="11">
        <f>SUMIFS(Payments!$E$5:$E$500,Payments!$B$5:$B$500,A5,Payments!$D$5:$D$500,Setup!$B$5)</f>
        <v/>
      </c>
      <c r="E5" s="11">
        <f>C5-D5</f>
        <v/>
      </c>
      <c r="F5" s="8">
        <f>IF(E5&lt;=0,"Paid",IF(D5&gt;0,"Part paid","Unpaid"))</f>
        <v/>
      </c>
      <c r="G5" s="8">
        <f>IF(E5&gt;0,MAX(0,Setup!$B$3-(Setup!$B$5+Setup!$B$6-1)),0)</f>
        <v/>
      </c>
    </row>
    <row r="6">
      <c r="A6" s="8">
        <f>Units!A6</f>
        <v/>
      </c>
      <c r="B6" s="8">
        <f>Units!C6</f>
        <v/>
      </c>
      <c r="C6" s="11">
        <f>IF(AND(Units!F6&lt;=EOMONTH(Setup!$B$5,0),Units!G6&gt;=Setup!$B$5),Units!D6,0)</f>
        <v/>
      </c>
      <c r="D6" s="11">
        <f>SUMIFS(Payments!$E$5:$E$500,Payments!$B$5:$B$500,A6,Payments!$D$5:$D$500,Setup!$B$5)</f>
        <v/>
      </c>
      <c r="E6" s="11">
        <f>C6-D6</f>
        <v/>
      </c>
      <c r="F6" s="8">
        <f>IF(E6&lt;=0,"Paid",IF(D6&gt;0,"Part paid","Unpaid"))</f>
        <v/>
      </c>
      <c r="G6" s="8">
        <f>IF(E6&gt;0,MAX(0,Setup!$B$3-(Setup!$B$5+Setup!$B$6-1)),0)</f>
        <v/>
      </c>
    </row>
    <row r="7">
      <c r="A7" s="8">
        <f>Units!A7</f>
        <v/>
      </c>
      <c r="B7" s="8">
        <f>Units!C7</f>
        <v/>
      </c>
      <c r="C7" s="11">
        <f>IF(AND(Units!F7&lt;=EOMONTH(Setup!$B$5,0),Units!G7&gt;=Setup!$B$5),Units!D7,0)</f>
        <v/>
      </c>
      <c r="D7" s="11">
        <f>SUMIFS(Payments!$E$5:$E$500,Payments!$B$5:$B$500,A7,Payments!$D$5:$D$500,Setup!$B$5)</f>
        <v/>
      </c>
      <c r="E7" s="11">
        <f>C7-D7</f>
        <v/>
      </c>
      <c r="F7" s="8">
        <f>IF(E7&lt;=0,"Paid",IF(D7&gt;0,"Part paid","Unpaid"))</f>
        <v/>
      </c>
      <c r="G7" s="8">
        <f>IF(E7&gt;0,MAX(0,Setup!$B$3-(Setup!$B$5+Setup!$B$6-1)),0)</f>
        <v/>
      </c>
    </row>
    <row r="8">
      <c r="A8" s="8">
        <f>Units!A8</f>
        <v/>
      </c>
      <c r="B8" s="8">
        <f>Units!C8</f>
        <v/>
      </c>
      <c r="C8" s="11">
        <f>IF(AND(Units!F8&lt;=EOMONTH(Setup!$B$5,0),Units!G8&gt;=Setup!$B$5),Units!D8,0)</f>
        <v/>
      </c>
      <c r="D8" s="11">
        <f>SUMIFS(Payments!$E$5:$E$500,Payments!$B$5:$B$500,A8,Payments!$D$5:$D$500,Setup!$B$5)</f>
        <v/>
      </c>
      <c r="E8" s="11">
        <f>C8-D8</f>
        <v/>
      </c>
      <c r="F8" s="8">
        <f>IF(E8&lt;=0,"Paid",IF(D8&gt;0,"Part paid","Unpaid"))</f>
        <v/>
      </c>
      <c r="G8" s="8">
        <f>IF(E8&gt;0,MAX(0,Setup!$B$3-(Setup!$B$5+Setup!$B$6-1)),0)</f>
        <v/>
      </c>
    </row>
    <row r="9">
      <c r="A9" s="8">
        <f>Units!A9</f>
        <v/>
      </c>
      <c r="B9" s="8">
        <f>Units!C9</f>
        <v/>
      </c>
      <c r="C9" s="11">
        <f>IF(AND(Units!F9&lt;=EOMONTH(Setup!$B$5,0),Units!G9&gt;=Setup!$B$5),Units!D9,0)</f>
        <v/>
      </c>
      <c r="D9" s="11">
        <f>SUMIFS(Payments!$E$5:$E$500,Payments!$B$5:$B$500,A9,Payments!$D$5:$D$500,Setup!$B$5)</f>
        <v/>
      </c>
      <c r="E9" s="11">
        <f>C9-D9</f>
        <v/>
      </c>
      <c r="F9" s="8">
        <f>IF(E9&lt;=0,"Paid",IF(D9&gt;0,"Part paid","Unpaid"))</f>
        <v/>
      </c>
      <c r="G9" s="8">
        <f>IF(E9&gt;0,MAX(0,Setup!$B$3-(Setup!$B$5+Setup!$B$6-1)),0)</f>
        <v/>
      </c>
    </row>
    <row r="10">
      <c r="A10" s="8">
        <f>Units!A10</f>
        <v/>
      </c>
      <c r="B10" s="8">
        <f>Units!C10</f>
        <v/>
      </c>
      <c r="C10" s="11">
        <f>IF(AND(Units!F10&lt;=EOMONTH(Setup!$B$5,0),Units!G10&gt;=Setup!$B$5),Units!D10,0)</f>
        <v/>
      </c>
      <c r="D10" s="11">
        <f>SUMIFS(Payments!$E$5:$E$500,Payments!$B$5:$B$500,A10,Payments!$D$5:$D$500,Setup!$B$5)</f>
        <v/>
      </c>
      <c r="E10" s="11">
        <f>C10-D10</f>
        <v/>
      </c>
      <c r="F10" s="8">
        <f>IF(E10&lt;=0,"Paid",IF(D10&gt;0,"Part paid","Unpaid"))</f>
        <v/>
      </c>
      <c r="G10" s="8">
        <f>IF(E10&gt;0,MAX(0,Setup!$B$3-(Setup!$B$5+Setup!$B$6-1)),0)</f>
        <v/>
      </c>
    </row>
    <row r="11">
      <c r="B11" s="12" t="inlineStr">
        <is>
          <t>Total</t>
        </is>
      </c>
      <c r="C11" s="13">
        <f>SUM(C5:C10)</f>
        <v/>
      </c>
      <c r="D11" s="13">
        <f>SUM(D5:D10)</f>
        <v/>
      </c>
      <c r="E11" s="13">
        <f>SUM(E5:E10)</f>
        <v/>
      </c>
    </row>
  </sheetData>
  <conditionalFormatting sqref="A5:G10">
    <cfRule type="expression" priority="1" dxfId="1">
      <formula>$F5&lt;&gt;"Paid"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Printable rent receipt</t>
        </is>
      </c>
    </row>
    <row r="2">
      <c r="A2" s="2" t="inlineStr">
        <is>
          <t>Type a receipt number in B4. Print A1:D16.</t>
        </is>
      </c>
    </row>
    <row r="4">
      <c r="A4" s="4" t="inlineStr">
        <is>
          <t>Receipt no</t>
        </is>
      </c>
      <c r="B4" s="6" t="inlineStr">
        <is>
          <t>RR-019</t>
        </is>
      </c>
    </row>
    <row r="6">
      <c r="A6" s="4" t="inlineStr">
        <is>
          <t>Date paid</t>
        </is>
      </c>
      <c r="B6" s="7">
        <f>_xlfn.XLOOKUP($B$4,Payments!$G$5:$G$500,Payments!$A$5:$A$500,"Not found")</f>
        <v/>
      </c>
    </row>
    <row r="7">
      <c r="A7" s="4" t="inlineStr">
        <is>
          <t>Unit</t>
        </is>
      </c>
      <c r="B7" s="8">
        <f>_xlfn.XLOOKUP($B$4,Payments!$G$5:$G$500,Payments!$B$5:$B$500,"Not found")</f>
        <v/>
      </c>
    </row>
    <row r="8">
      <c r="A8" s="4" t="inlineStr">
        <is>
          <t>Tenant</t>
        </is>
      </c>
      <c r="B8" s="8">
        <f>_xlfn.XLOOKUP($B$4,Payments!$G$5:$G$500,Payments!$C$5:$C$500,"Not found")</f>
        <v/>
      </c>
    </row>
    <row r="9">
      <c r="A9" s="4" t="inlineStr">
        <is>
          <t>Rent month</t>
        </is>
      </c>
      <c r="B9" s="14">
        <f>_xlfn.XLOOKUP($B$4,Payments!$G$5:$G$500,Payments!$D$5:$D$500,"Not found")</f>
        <v/>
      </c>
    </row>
    <row r="10">
      <c r="A10" s="4" t="inlineStr">
        <is>
          <t>Amount received (₹)</t>
        </is>
      </c>
      <c r="B10" s="11">
        <f>_xlfn.XLOOKUP($B$4,Payments!$G$5:$G$500,Payments!$E$5:$E$500,"Not found")</f>
        <v/>
      </c>
    </row>
    <row r="11">
      <c r="A11" s="4" t="inlineStr">
        <is>
          <t>Mode</t>
        </is>
      </c>
      <c r="B11" s="8">
        <f>_xlfn.XLOOKUP($B$4,Payments!$G$5:$G$500,Payments!$F$5:$F$500,"Not found")</f>
        <v/>
      </c>
    </row>
    <row r="12">
      <c r="A12" s="4" t="inlineStr">
        <is>
          <t>Balance for this month (₹)</t>
        </is>
      </c>
      <c r="B12" s="11">
        <f>_xlfn.XLOOKUP(B7,'Rent roll'!$A$5:$A$10,'Rent roll'!$E$5:$E$10,0)</f>
        <v/>
      </c>
    </row>
    <row r="14">
      <c r="A14" t="inlineStr">
        <is>
          <t>Received from the tenant above. Landlord: Ravina Properties, Pune.   Signature: ____________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3" customWidth="1" min="3" max="3"/>
    <col width="14" customWidth="1" min="4" max="4"/>
  </cols>
  <sheetData>
    <row r="1">
      <c r="A1" s="1" t="inlineStr">
        <is>
          <t>Monthly income report</t>
        </is>
      </c>
    </row>
    <row r="2">
      <c r="A2" s="2" t="inlineStr">
        <is>
          <t>Rent received by rent month, expenses by month, and net income.</t>
        </is>
      </c>
    </row>
    <row r="4">
      <c r="A4" s="9" t="inlineStr">
        <is>
          <t>Month</t>
        </is>
      </c>
      <c r="B4" s="9" t="inlineStr">
        <is>
          <t>Rent received (₹)</t>
        </is>
      </c>
      <c r="C4" s="9" t="inlineStr">
        <is>
          <t>Expenses (₹)</t>
        </is>
      </c>
      <c r="D4" s="9" t="inlineStr">
        <is>
          <t>Net income (₹)</t>
        </is>
      </c>
    </row>
    <row r="5">
      <c r="A5" s="14">
        <f>EDATE(Setup!$B$4,0)</f>
        <v/>
      </c>
      <c r="B5" s="11">
        <f>SUMIFS(Payments!$E$5:$E$500,Payments!$D$5:$D$500,A5)</f>
        <v/>
      </c>
      <c r="C5" s="11">
        <f>SUMIFS(Expenses!$D$5:$D$500,Expenses!$E$5:$E$500,A5)</f>
        <v/>
      </c>
      <c r="D5" s="11">
        <f>B5-C5</f>
        <v/>
      </c>
    </row>
    <row r="6">
      <c r="A6" s="14">
        <f>EDATE(Setup!$B$4,1)</f>
        <v/>
      </c>
      <c r="B6" s="11">
        <f>SUMIFS(Payments!$E$5:$E$500,Payments!$D$5:$D$500,A6)</f>
        <v/>
      </c>
      <c r="C6" s="11">
        <f>SUMIFS(Expenses!$D$5:$D$500,Expenses!$E$5:$E$500,A6)</f>
        <v/>
      </c>
      <c r="D6" s="11">
        <f>B6-C6</f>
        <v/>
      </c>
    </row>
    <row r="7">
      <c r="A7" s="14">
        <f>EDATE(Setup!$B$4,2)</f>
        <v/>
      </c>
      <c r="B7" s="11">
        <f>SUMIFS(Payments!$E$5:$E$500,Payments!$D$5:$D$500,A7)</f>
        <v/>
      </c>
      <c r="C7" s="11">
        <f>SUMIFS(Expenses!$D$5:$D$500,Expenses!$E$5:$E$500,A7)</f>
        <v/>
      </c>
      <c r="D7" s="11">
        <f>B7-C7</f>
        <v/>
      </c>
    </row>
    <row r="8">
      <c r="A8" s="14">
        <f>EDATE(Setup!$B$4,3)</f>
        <v/>
      </c>
      <c r="B8" s="11">
        <f>SUMIFS(Payments!$E$5:$E$500,Payments!$D$5:$D$500,A8)</f>
        <v/>
      </c>
      <c r="C8" s="11">
        <f>SUMIFS(Expenses!$D$5:$D$500,Expenses!$E$5:$E$500,A8)</f>
        <v/>
      </c>
      <c r="D8" s="11">
        <f>B8-C8</f>
        <v/>
      </c>
    </row>
    <row r="9">
      <c r="A9" s="12" t="inlineStr">
        <is>
          <t>Total</t>
        </is>
      </c>
      <c r="B9" s="13">
        <f>SUM(B5:B8)</f>
        <v/>
      </c>
      <c r="C9" s="13">
        <f>SUM(C5:C8)</f>
        <v/>
      </c>
      <c r="D9" s="13">
        <f>SUM(D5:D8)</f>
        <v/>
      </c>
    </row>
    <row r="11">
      <c r="A11" s="4" t="inlineStr">
        <is>
          <t>Annual rent roll (₹)</t>
        </is>
      </c>
      <c r="B11" s="11">
        <f>Units!D11*12</f>
        <v/>
      </c>
    </row>
    <row r="12">
      <c r="A12" s="4" t="inlineStr">
        <is>
          <t>Net income, annualised (₹)</t>
        </is>
      </c>
      <c r="B12" s="11">
        <f>D9/Setup!B8*12</f>
        <v/>
      </c>
    </row>
    <row r="13">
      <c r="A13" s="4" t="inlineStr">
        <is>
          <t>Property value (₹, example)</t>
        </is>
      </c>
      <c r="B13" s="10" t="n">
        <v>30000000</v>
      </c>
    </row>
    <row r="14">
      <c r="A14" s="4" t="inlineStr">
        <is>
          <t>Net yield</t>
        </is>
      </c>
      <c r="B14" s="15">
        <f>B12/B13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Rental dashboard: October 2026</t>
        </is>
      </c>
    </row>
    <row r="2">
      <c r="A2" s="2" t="inlineStr">
        <is>
          <t>Formulas over Units, Rent roll and Report.</t>
        </is>
      </c>
    </row>
    <row r="4" ht="32" customHeight="1">
      <c r="A4" s="9" t="inlineStr">
        <is>
          <t>Rent due this month</t>
        </is>
      </c>
      <c r="B4" s="9" t="inlineStr">
        <is>
          <t>Collected this month</t>
        </is>
      </c>
      <c r="C4" s="9" t="inlineStr">
        <is>
          <t>Collection rate</t>
        </is>
      </c>
      <c r="D4" s="9" t="inlineStr">
        <is>
          <t>Total arrears</t>
        </is>
      </c>
      <c r="E4" s="9" t="inlineStr">
        <is>
          <t>Leases to renew</t>
        </is>
      </c>
      <c r="F4" s="9" t="inlineStr">
        <is>
          <t>Net yield (annualised)</t>
        </is>
      </c>
    </row>
    <row r="5" ht="30" customHeight="1">
      <c r="A5" s="16">
        <f>'Rent roll'!C11</f>
        <v/>
      </c>
      <c r="B5" s="16">
        <f>'Rent roll'!D11</f>
        <v/>
      </c>
      <c r="C5" s="17">
        <f>'Rent roll'!D11/'Rent roll'!C11</f>
        <v/>
      </c>
      <c r="D5" s="16">
        <f>Units!K11</f>
        <v/>
      </c>
      <c r="E5" s="18">
        <f>COUNTIF(Units!M5:M10,"&lt;&gt;OK")</f>
        <v/>
      </c>
      <c r="F5" s="17">
        <f>Report!B14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