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Bookings" sheetId="3" state="visible" r:id="rId3"/>
    <sheet xmlns:r="http://schemas.openxmlformats.org/officeDocument/2006/relationships" name="Payments" sheetId="4" state="visible" r:id="rId4"/>
    <sheet xmlns:r="http://schemas.openxmlformats.org/officeDocument/2006/relationships" name="Report" sheetId="5" state="visible" r:id="rId5"/>
    <sheet xmlns:r="http://schemas.openxmlformats.org/officeDocument/2006/relationships" name="Quotation" sheetId="6" state="visible" r:id="rId6"/>
    <sheet xmlns:r="http://schemas.openxmlformats.org/officeDocument/2006/relationships" name="Dashboard" sheetId="7" state="visible" r:id="rId7"/>
  </sheets>
  <definedNames>
    <definedName name="_xlnm.Print_Area" localSheetId="5">'Quotation'!$A$1:$B$18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%"/>
    <numFmt numFmtId="167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2" borderId="1" pivotButton="0" quotePrefix="0" xfId="0"/>
    <xf numFmtId="0" fontId="0" fillId="4" borderId="1" pivotButton="0" quotePrefix="0" xfId="0"/>
    <xf numFmtId="167" fontId="0" fillId="4" borderId="1" pivotButton="0" quotePrefix="0" xfId="0"/>
    <xf numFmtId="165" fontId="0" fillId="4" borderId="1" pivotButton="0" quotePrefix="0" xfId="0"/>
    <xf numFmtId="0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package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'Report'!$A$11:$A$15</f>
            </numRef>
          </cat>
          <val>
            <numRef>
              <f>'Report'!$C$11:$C$15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Work by photographer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'Report'!B4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'Report'!$A$5:$A$7</f>
            </numRef>
          </cat>
          <val>
            <numRef>
              <f>'Report'!$B$5:$B$7</f>
            </numRef>
          </val>
        </ser>
        <ser>
          <idx val="1"/>
          <order val="1"/>
          <tx>
            <strRef>
              <f>'Report'!C4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'Report'!$A$5:$A$7</f>
            </numRef>
          </cat>
          <val>
            <numRef>
              <f>'Report'!$C$5:$C$7</f>
            </numRef>
          </val>
        </ser>
        <ser>
          <idx val="2"/>
          <order val="2"/>
          <tx>
            <strRef>
              <f>'Report'!D4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'Report'!$A$5:$A$7</f>
            </numRef>
          </cat>
          <val>
            <numRef>
              <f>'Report'!$D$5:$D$7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Photography studio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(packages, add-ons, GST), Bookings, Payments, Report, Quotation (printable), Dashboard.</t>
        </is>
      </c>
    </row>
    <row r="8">
      <c r="A8" t="inlineStr">
        <is>
          <t>Check the Clash? column before confirming a date for a photographer.</t>
        </is>
      </c>
    </row>
    <row r="9">
      <c r="A9" t="inlineStr">
        <is>
          <t>Type the delivered date when the client receives the final photos or album.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0" customWidth="1" min="3" max="3"/>
    <col width="14" customWidth="1" min="5" max="5"/>
    <col width="13" customWidth="1" min="6" max="6"/>
  </cols>
  <sheetData>
    <row r="1">
      <c r="A1" s="1" t="inlineStr">
        <is>
          <t>Photography Studio Management System: Setup (Shahrukh Studio, Pune)</t>
        </is>
      </c>
    </row>
    <row r="2">
      <c r="A2" s="2" t="inlineStr">
        <is>
          <t>Made-up packages, bookings and payments for 2026. GST rate is an input; confirm it with your accountant.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GST</t>
        </is>
      </c>
      <c r="B4" s="5" t="n">
        <v>0.18</v>
      </c>
    </row>
    <row r="5">
      <c r="A5" s="3" t="inlineStr">
        <is>
          <t>Album price (₹)</t>
        </is>
      </c>
      <c r="B5" s="6" t="n">
        <v>8000</v>
      </c>
    </row>
    <row r="6">
      <c r="A6" s="3" t="inlineStr">
        <is>
          <t>Extra photographer per day (₹)</t>
        </is>
      </c>
      <c r="B6" s="6" t="n">
        <v>7000</v>
      </c>
    </row>
    <row r="8">
      <c r="A8" s="7" t="inlineStr">
        <is>
          <t>Package</t>
        </is>
      </c>
      <c r="B8" s="7" t="inlineStr">
        <is>
          <t>Price (₹)</t>
        </is>
      </c>
      <c r="C8" s="7" t="inlineStr">
        <is>
          <t>Delivery days</t>
        </is>
      </c>
      <c r="E8" s="8" t="inlineStr">
        <is>
          <t>Photographers</t>
        </is>
      </c>
      <c r="F8" s="8" t="inlineStr">
        <is>
          <t>Modes</t>
        </is>
      </c>
    </row>
    <row r="9">
      <c r="A9" s="9" t="inlineStr">
        <is>
          <t>Wedding full day</t>
        </is>
      </c>
      <c r="B9" s="6" t="n">
        <v>60000</v>
      </c>
      <c r="C9" s="9" t="n">
        <v>30</v>
      </c>
      <c r="E9" s="9" t="inlineStr">
        <is>
          <t>Shahrukh</t>
        </is>
      </c>
      <c r="F9" s="9" t="inlineStr">
        <is>
          <t>UPI</t>
        </is>
      </c>
    </row>
    <row r="10">
      <c r="A10" s="9" t="inlineStr">
        <is>
          <t>Pre-wedding shoot</t>
        </is>
      </c>
      <c r="B10" s="6" t="n">
        <v>25000</v>
      </c>
      <c r="C10" s="9" t="n">
        <v>15</v>
      </c>
      <c r="E10" s="9" t="inlineStr">
        <is>
          <t>Salman</t>
        </is>
      </c>
      <c r="F10" s="9" t="inlineStr">
        <is>
          <t>Bank transfer</t>
        </is>
      </c>
    </row>
    <row r="11">
      <c r="A11" s="9" t="inlineStr">
        <is>
          <t>Birthday party</t>
        </is>
      </c>
      <c r="B11" s="6" t="n">
        <v>12000</v>
      </c>
      <c r="C11" s="9" t="n">
        <v>7</v>
      </c>
      <c r="E11" s="9" t="inlineStr">
        <is>
          <t>Zoya</t>
        </is>
      </c>
      <c r="F11" s="9" t="inlineStr">
        <is>
          <t>Cash</t>
        </is>
      </c>
    </row>
    <row r="12">
      <c r="A12" s="9" t="inlineStr">
        <is>
          <t>Product shoot day</t>
        </is>
      </c>
      <c r="B12" s="6" t="n">
        <v>18000</v>
      </c>
      <c r="C12" s="9" t="n">
        <v>5</v>
      </c>
    </row>
    <row r="13">
      <c r="A13" s="9" t="inlineStr">
        <is>
          <t>Maternity shoot</t>
        </is>
      </c>
      <c r="B13" s="6" t="n">
        <v>15000</v>
      </c>
      <c r="C13" s="9" t="n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16" customWidth="1" min="3" max="3"/>
    <col width="18" customWidth="1" min="4" max="4"/>
    <col width="11" customWidth="1" min="5" max="5"/>
    <col width="12" customWidth="1" min="6" max="6"/>
    <col width="7" customWidth="1" min="7" max="7"/>
    <col width="11" customWidth="1" min="8" max="8"/>
    <col width="10" customWidth="1" min="9" max="9"/>
    <col width="10" customWidth="1" min="10" max="10"/>
    <col width="9" customWidth="1" min="11" max="11"/>
    <col width="10" customWidth="1" min="12" max="12"/>
    <col width="10" customWidth="1" min="13" max="13"/>
    <col width="10" customWidth="1" min="14" max="14"/>
    <col width="11" customWidth="1" min="15" max="15"/>
    <col width="11" customWidth="1" min="16" max="16"/>
    <col width="10" customWidth="1" min="17" max="17"/>
    <col width="7" customWidth="1" min="18" max="18"/>
  </cols>
  <sheetData>
    <row r="1">
      <c r="A1" s="1" t="inlineStr">
        <is>
          <t>Bookings</t>
        </is>
      </c>
    </row>
    <row r="2">
      <c r="A2" s="2" t="inlineStr">
        <is>
          <t>Price = package + albums + extra photographers − discount. Delivery due = shoot date + delivery days. Clash = same photographer booked twice on a date.</t>
        </is>
      </c>
    </row>
    <row r="4">
      <c r="A4" s="7" t="inlineStr">
        <is>
          <t>Booking ID</t>
        </is>
      </c>
      <c r="B4" s="7" t="inlineStr">
        <is>
          <t>Booked on</t>
        </is>
      </c>
      <c r="C4" s="7" t="inlineStr">
        <is>
          <t>Client</t>
        </is>
      </c>
      <c r="D4" s="7" t="inlineStr">
        <is>
          <t>Package</t>
        </is>
      </c>
      <c r="E4" s="7" t="inlineStr">
        <is>
          <t>Shoot date</t>
        </is>
      </c>
      <c r="F4" s="7" t="inlineStr">
        <is>
          <t>Photographer</t>
        </is>
      </c>
      <c r="G4" s="7" t="inlineStr">
        <is>
          <t>Albums</t>
        </is>
      </c>
      <c r="H4" s="7" t="inlineStr">
        <is>
          <t>Extra photographers</t>
        </is>
      </c>
      <c r="I4" s="7" t="inlineStr">
        <is>
          <t>Discount (₹)</t>
        </is>
      </c>
      <c r="J4" s="7" t="inlineStr">
        <is>
          <t>Taxable (₹)</t>
        </is>
      </c>
      <c r="K4" s="7" t="inlineStr">
        <is>
          <t>GST (₹)</t>
        </is>
      </c>
      <c r="L4" s="7" t="inlineStr">
        <is>
          <t>Total (₹)</t>
        </is>
      </c>
      <c r="M4" s="7" t="inlineStr">
        <is>
          <t>Paid (₹)</t>
        </is>
      </c>
      <c r="N4" s="7" t="inlineStr">
        <is>
          <t>Balance (₹)</t>
        </is>
      </c>
      <c r="O4" s="7" t="inlineStr">
        <is>
          <t>Delivery due</t>
        </is>
      </c>
      <c r="P4" s="7" t="inlineStr">
        <is>
          <t>Delivered</t>
        </is>
      </c>
      <c r="Q4" s="7" t="inlineStr">
        <is>
          <t>Status</t>
        </is>
      </c>
      <c r="R4" s="7" t="inlineStr">
        <is>
          <t>Clash?</t>
        </is>
      </c>
    </row>
    <row r="5">
      <c r="A5" s="10">
        <f>"PS-"&amp;TEXT(ROW()-4,"000")</f>
        <v/>
      </c>
      <c r="B5" s="4" t="n">
        <v>46236</v>
      </c>
      <c r="C5" s="9" t="inlineStr">
        <is>
          <t>Ravindra Bagale</t>
        </is>
      </c>
      <c r="D5" s="9" t="inlineStr">
        <is>
          <t>Wedding full day</t>
        </is>
      </c>
      <c r="E5" s="4" t="n">
        <v>46270</v>
      </c>
      <c r="F5" s="9" t="inlineStr">
        <is>
          <t>Shahrukh</t>
        </is>
      </c>
      <c r="G5" s="9" t="n">
        <v>2</v>
      </c>
      <c r="H5" s="9" t="n">
        <v>1</v>
      </c>
      <c r="I5" s="6" t="n">
        <v>0</v>
      </c>
      <c r="J5" s="11">
        <f>_xlfn.XLOOKUP(D5,Setup!$A$9:$A$13,Setup!$B$9:$B$13,0)+G5*Setup!$B$5+H5*Setup!$B$6-I5</f>
        <v/>
      </c>
      <c r="K5" s="11">
        <f>ROUND(J5*Setup!$B$4,0)</f>
        <v/>
      </c>
      <c r="L5" s="11">
        <f>J5+K5</f>
        <v/>
      </c>
      <c r="M5" s="11">
        <f>SUMIFS(Payments!$C$5:$C$2000,Payments!$B$5:$B$2000,A5)</f>
        <v/>
      </c>
      <c r="N5" s="11">
        <f>L5-M5</f>
        <v/>
      </c>
      <c r="O5" s="12">
        <f>E5+_xlfn.XLOOKUP(D5,Setup!$A$9:$A$13,Setup!$C$9:$C$13,0)</f>
        <v/>
      </c>
      <c r="P5" s="4" t="n">
        <v>46298</v>
      </c>
      <c r="Q5" s="10">
        <f>IF(E5&gt;Setup!$B$3,"Upcoming",IF(P5&lt;&gt;"","Delivered",IF(O5&lt;Setup!$B$3,"Overdue","Editing")))</f>
        <v/>
      </c>
      <c r="R5" s="10">
        <f>IF(COUNTIFS($F$5:$F$500,F5,$E$5:$E$500,E5)&gt;1,"Clash","")</f>
        <v/>
      </c>
    </row>
    <row r="6">
      <c r="A6" s="10">
        <f>"PS-"&amp;TEXT(ROW()-4,"000")</f>
        <v/>
      </c>
      <c r="B6" s="4" t="n">
        <v>46244</v>
      </c>
      <c r="C6" s="9" t="inlineStr">
        <is>
          <t>Shraddha Patil</t>
        </is>
      </c>
      <c r="D6" s="9" t="inlineStr">
        <is>
          <t>Pre-wedding shoot</t>
        </is>
      </c>
      <c r="E6" s="4" t="n">
        <v>46279</v>
      </c>
      <c r="F6" s="9" t="inlineStr">
        <is>
          <t>Zoya</t>
        </is>
      </c>
      <c r="G6" s="9" t="n">
        <v>0</v>
      </c>
      <c r="H6" s="9" t="n">
        <v>0</v>
      </c>
      <c r="I6" s="6" t="n">
        <v>0</v>
      </c>
      <c r="J6" s="11">
        <f>_xlfn.XLOOKUP(D6,Setup!$A$9:$A$13,Setup!$B$9:$B$13,0)+G6*Setup!$B$5+H6*Setup!$B$6-I6</f>
        <v/>
      </c>
      <c r="K6" s="11">
        <f>ROUND(J6*Setup!$B$4,0)</f>
        <v/>
      </c>
      <c r="L6" s="11">
        <f>J6+K6</f>
        <v/>
      </c>
      <c r="M6" s="11">
        <f>SUMIFS(Payments!$C$5:$C$2000,Payments!$B$5:$B$2000,A6)</f>
        <v/>
      </c>
      <c r="N6" s="11">
        <f>L6-M6</f>
        <v/>
      </c>
      <c r="O6" s="12">
        <f>E6+_xlfn.XLOOKUP(D6,Setup!$A$9:$A$13,Setup!$C$9:$C$13,0)</f>
        <v/>
      </c>
      <c r="P6" s="4" t="n">
        <v>46291</v>
      </c>
      <c r="Q6" s="10">
        <f>IF(E6&gt;Setup!$B$3,"Upcoming",IF(P6&lt;&gt;"","Delivered",IF(O6&lt;Setup!$B$3,"Overdue","Editing")))</f>
        <v/>
      </c>
      <c r="R6" s="10">
        <f>IF(COUNTIFS($F$5:$F$500,F6,$E$5:$E$500,E6)&gt;1,"Clash","")</f>
        <v/>
      </c>
    </row>
    <row r="7">
      <c r="A7" s="10">
        <f>"PS-"&amp;TEXT(ROW()-4,"000")</f>
        <v/>
      </c>
      <c r="B7" s="4" t="n">
        <v>46252</v>
      </c>
      <c r="C7" s="9" t="inlineStr">
        <is>
          <t>Bagale Foods</t>
        </is>
      </c>
      <c r="D7" s="9" t="inlineStr">
        <is>
          <t>Product shoot day</t>
        </is>
      </c>
      <c r="E7" s="4" t="n">
        <v>46285</v>
      </c>
      <c r="F7" s="9" t="inlineStr">
        <is>
          <t>Salman</t>
        </is>
      </c>
      <c r="G7" s="9" t="n">
        <v>0</v>
      </c>
      <c r="H7" s="9" t="n">
        <v>0</v>
      </c>
      <c r="I7" s="6" t="n">
        <v>2000</v>
      </c>
      <c r="J7" s="11">
        <f>_xlfn.XLOOKUP(D7,Setup!$A$9:$A$13,Setup!$B$9:$B$13,0)+G7*Setup!$B$5+H7*Setup!$B$6-I7</f>
        <v/>
      </c>
      <c r="K7" s="11">
        <f>ROUND(J7*Setup!$B$4,0)</f>
        <v/>
      </c>
      <c r="L7" s="11">
        <f>J7+K7</f>
        <v/>
      </c>
      <c r="M7" s="11">
        <f>SUMIFS(Payments!$C$5:$C$2000,Payments!$B$5:$B$2000,A7)</f>
        <v/>
      </c>
      <c r="N7" s="11">
        <f>L7-M7</f>
        <v/>
      </c>
      <c r="O7" s="12">
        <f>E7+_xlfn.XLOOKUP(D7,Setup!$A$9:$A$13,Setup!$C$9:$C$13,0)</f>
        <v/>
      </c>
      <c r="P7" s="4" t="n">
        <v>46289</v>
      </c>
      <c r="Q7" s="10">
        <f>IF(E7&gt;Setup!$B$3,"Upcoming",IF(P7&lt;&gt;"","Delivered",IF(O7&lt;Setup!$B$3,"Overdue","Editing")))</f>
        <v/>
      </c>
      <c r="R7" s="10">
        <f>IF(COUNTIFS($F$5:$F$500,F7,$E$5:$E$500,E7)&gt;1,"Clash","")</f>
        <v/>
      </c>
    </row>
    <row r="8">
      <c r="A8" s="10">
        <f>"PS-"&amp;TEXT(ROW()-4,"000")</f>
        <v/>
      </c>
      <c r="B8" s="4" t="n">
        <v>46266</v>
      </c>
      <c r="C8" s="9" t="inlineStr">
        <is>
          <t>Raja Jadhav</t>
        </is>
      </c>
      <c r="D8" s="9" t="inlineStr">
        <is>
          <t>Wedding full day</t>
        </is>
      </c>
      <c r="E8" s="4" t="n">
        <v>46286</v>
      </c>
      <c r="F8" s="9" t="inlineStr">
        <is>
          <t>Salman</t>
        </is>
      </c>
      <c r="G8" s="9" t="n">
        <v>1</v>
      </c>
      <c r="H8" s="9" t="n">
        <v>1</v>
      </c>
      <c r="I8" s="6" t="n">
        <v>5000</v>
      </c>
      <c r="J8" s="11">
        <f>_xlfn.XLOOKUP(D8,Setup!$A$9:$A$13,Setup!$B$9:$B$13,0)+G8*Setup!$B$5+H8*Setup!$B$6-I8</f>
        <v/>
      </c>
      <c r="K8" s="11">
        <f>ROUND(J8*Setup!$B$4,0)</f>
        <v/>
      </c>
      <c r="L8" s="11">
        <f>J8+K8</f>
        <v/>
      </c>
      <c r="M8" s="11">
        <f>SUMIFS(Payments!$C$5:$C$2000,Payments!$B$5:$B$2000,A8)</f>
        <v/>
      </c>
      <c r="N8" s="11">
        <f>L8-M8</f>
        <v/>
      </c>
      <c r="O8" s="12">
        <f>E8+_xlfn.XLOOKUP(D8,Setup!$A$9:$A$13,Setup!$C$9:$C$13,0)</f>
        <v/>
      </c>
      <c r="P8" s="4" t="n"/>
      <c r="Q8" s="10">
        <f>IF(E8&gt;Setup!$B$3,"Upcoming",IF(P8&lt;&gt;"","Delivered",IF(O8&lt;Setup!$B$3,"Overdue","Editing")))</f>
        <v/>
      </c>
      <c r="R8" s="10">
        <f>IF(COUNTIFS($F$5:$F$500,F8,$E$5:$E$500,E8)&gt;1,"Clash","")</f>
        <v/>
      </c>
    </row>
    <row r="9">
      <c r="A9" s="10">
        <f>"PS-"&amp;TEXT(ROW()-4,"000")</f>
        <v/>
      </c>
      <c r="B9" s="4" t="n">
        <v>46277</v>
      </c>
      <c r="C9" s="9" t="inlineStr">
        <is>
          <t>Zoya Khan</t>
        </is>
      </c>
      <c r="D9" s="9" t="inlineStr">
        <is>
          <t>Birthday party</t>
        </is>
      </c>
      <c r="E9" s="4" t="n">
        <v>46299</v>
      </c>
      <c r="F9" s="9" t="inlineStr">
        <is>
          <t>Zoya</t>
        </is>
      </c>
      <c r="G9" s="9" t="n">
        <v>0</v>
      </c>
      <c r="H9" s="9" t="n">
        <v>0</v>
      </c>
      <c r="I9" s="6" t="n">
        <v>0</v>
      </c>
      <c r="J9" s="11">
        <f>_xlfn.XLOOKUP(D9,Setup!$A$9:$A$13,Setup!$B$9:$B$13,0)+G9*Setup!$B$5+H9*Setup!$B$6-I9</f>
        <v/>
      </c>
      <c r="K9" s="11">
        <f>ROUND(J9*Setup!$B$4,0)</f>
        <v/>
      </c>
      <c r="L9" s="11">
        <f>J9+K9</f>
        <v/>
      </c>
      <c r="M9" s="11">
        <f>SUMIFS(Payments!$C$5:$C$2000,Payments!$B$5:$B$2000,A9)</f>
        <v/>
      </c>
      <c r="N9" s="11">
        <f>L9-M9</f>
        <v/>
      </c>
      <c r="O9" s="12">
        <f>E9+_xlfn.XLOOKUP(D9,Setup!$A$9:$A$13,Setup!$C$9:$C$13,0)</f>
        <v/>
      </c>
      <c r="P9" s="4" t="n">
        <v>46305</v>
      </c>
      <c r="Q9" s="10">
        <f>IF(E9&gt;Setup!$B$3,"Upcoming",IF(P9&lt;&gt;"","Delivered",IF(O9&lt;Setup!$B$3,"Overdue","Editing")))</f>
        <v/>
      </c>
      <c r="R9" s="10">
        <f>IF(COUNTIFS($F$5:$F$500,F9,$E$5:$E$500,E9)&gt;1,"Clash","")</f>
        <v/>
      </c>
    </row>
    <row r="10">
      <c r="A10" s="10">
        <f>"PS-"&amp;TEXT(ROW()-4,"000")</f>
        <v/>
      </c>
      <c r="B10" s="4" t="n">
        <v>46285</v>
      </c>
      <c r="C10" s="9" t="inlineStr">
        <is>
          <t>Amir Sayyed</t>
        </is>
      </c>
      <c r="D10" s="9" t="inlineStr">
        <is>
          <t>Maternity shoot</t>
        </is>
      </c>
      <c r="E10" s="4" t="n">
        <v>46297</v>
      </c>
      <c r="F10" s="9" t="inlineStr">
        <is>
          <t>Shahrukh</t>
        </is>
      </c>
      <c r="G10" s="9" t="n">
        <v>1</v>
      </c>
      <c r="H10" s="9" t="n">
        <v>0</v>
      </c>
      <c r="I10" s="6" t="n">
        <v>0</v>
      </c>
      <c r="J10" s="11">
        <f>_xlfn.XLOOKUP(D10,Setup!$A$9:$A$13,Setup!$B$9:$B$13,0)+G10*Setup!$B$5+H10*Setup!$B$6-I10</f>
        <v/>
      </c>
      <c r="K10" s="11">
        <f>ROUND(J10*Setup!$B$4,0)</f>
        <v/>
      </c>
      <c r="L10" s="11">
        <f>J10+K10</f>
        <v/>
      </c>
      <c r="M10" s="11">
        <f>SUMIFS(Payments!$C$5:$C$2000,Payments!$B$5:$B$2000,A10)</f>
        <v/>
      </c>
      <c r="N10" s="11">
        <f>L10-M10</f>
        <v/>
      </c>
      <c r="O10" s="12">
        <f>E10+_xlfn.XLOOKUP(D10,Setup!$A$9:$A$13,Setup!$C$9:$C$13,0)</f>
        <v/>
      </c>
      <c r="P10" s="4" t="n"/>
      <c r="Q10" s="10">
        <f>IF(E10&gt;Setup!$B$3,"Upcoming",IF(P10&lt;&gt;"","Delivered",IF(O10&lt;Setup!$B$3,"Overdue","Editing")))</f>
        <v/>
      </c>
      <c r="R10" s="10">
        <f>IF(COUNTIFS($F$5:$F$500,F10,$E$5:$E$500,E10)&gt;1,"Clash","")</f>
        <v/>
      </c>
    </row>
    <row r="11">
      <c r="A11" s="10">
        <f>"PS-"&amp;TEXT(ROW()-4,"000")</f>
        <v/>
      </c>
      <c r="B11" s="4" t="n">
        <v>46290</v>
      </c>
      <c r="C11" s="9" t="inlineStr">
        <is>
          <t>Rani Pawar</t>
        </is>
      </c>
      <c r="D11" s="9" t="inlineStr">
        <is>
          <t>Birthday party</t>
        </is>
      </c>
      <c r="E11" s="4" t="n">
        <v>46306</v>
      </c>
      <c r="F11" s="9" t="inlineStr">
        <is>
          <t>Salman</t>
        </is>
      </c>
      <c r="G11" s="9" t="n">
        <v>0</v>
      </c>
      <c r="H11" s="9" t="n">
        <v>0</v>
      </c>
      <c r="I11" s="6" t="n">
        <v>0</v>
      </c>
      <c r="J11" s="11">
        <f>_xlfn.XLOOKUP(D11,Setup!$A$9:$A$13,Setup!$B$9:$B$13,0)+G11*Setup!$B$5+H11*Setup!$B$6-I11</f>
        <v/>
      </c>
      <c r="K11" s="11">
        <f>ROUND(J11*Setup!$B$4,0)</f>
        <v/>
      </c>
      <c r="L11" s="11">
        <f>J11+K11</f>
        <v/>
      </c>
      <c r="M11" s="11">
        <f>SUMIFS(Payments!$C$5:$C$2000,Payments!$B$5:$B$2000,A11)</f>
        <v/>
      </c>
      <c r="N11" s="11">
        <f>L11-M11</f>
        <v/>
      </c>
      <c r="O11" s="12">
        <f>E11+_xlfn.XLOOKUP(D11,Setup!$A$9:$A$13,Setup!$C$9:$C$13,0)</f>
        <v/>
      </c>
      <c r="P11" s="4" t="n"/>
      <c r="Q11" s="10">
        <f>IF(E11&gt;Setup!$B$3,"Upcoming",IF(P11&lt;&gt;"","Delivered",IF(O11&lt;Setup!$B$3,"Overdue","Editing")))</f>
        <v/>
      </c>
      <c r="R11" s="10">
        <f>IF(COUNTIFS($F$5:$F$500,F11,$E$5:$E$500,E11)&gt;1,"Clash","")</f>
        <v/>
      </c>
    </row>
    <row r="12">
      <c r="A12" s="10">
        <f>"PS-"&amp;TEXT(ROW()-4,"000")</f>
        <v/>
      </c>
      <c r="B12" s="4" t="n">
        <v>46296</v>
      </c>
      <c r="C12" s="9" t="inlineStr">
        <is>
          <t>Salman Shaikh</t>
        </is>
      </c>
      <c r="D12" s="9" t="inlineStr">
        <is>
          <t>Wedding full day</t>
        </is>
      </c>
      <c r="E12" s="4" t="n">
        <v>46348</v>
      </c>
      <c r="F12" s="9" t="inlineStr">
        <is>
          <t>Shahrukh</t>
        </is>
      </c>
      <c r="G12" s="9" t="n">
        <v>2</v>
      </c>
      <c r="H12" s="9" t="n">
        <v>1</v>
      </c>
      <c r="I12" s="6" t="n">
        <v>0</v>
      </c>
      <c r="J12" s="11">
        <f>_xlfn.XLOOKUP(D12,Setup!$A$9:$A$13,Setup!$B$9:$B$13,0)+G12*Setup!$B$5+H12*Setup!$B$6-I12</f>
        <v/>
      </c>
      <c r="K12" s="11">
        <f>ROUND(J12*Setup!$B$4,0)</f>
        <v/>
      </c>
      <c r="L12" s="11">
        <f>J12+K12</f>
        <v/>
      </c>
      <c r="M12" s="11">
        <f>SUMIFS(Payments!$C$5:$C$2000,Payments!$B$5:$B$2000,A12)</f>
        <v/>
      </c>
      <c r="N12" s="11">
        <f>L12-M12</f>
        <v/>
      </c>
      <c r="O12" s="12">
        <f>E12+_xlfn.XLOOKUP(D12,Setup!$A$9:$A$13,Setup!$C$9:$C$13,0)</f>
        <v/>
      </c>
      <c r="P12" s="4" t="n"/>
      <c r="Q12" s="10">
        <f>IF(E12&gt;Setup!$B$3,"Upcoming",IF(P12&lt;&gt;"","Delivered",IF(O12&lt;Setup!$B$3,"Overdue","Editing")))</f>
        <v/>
      </c>
      <c r="R12" s="10">
        <f>IF(COUNTIFS($F$5:$F$500,F12,$E$5:$E$500,E12)&gt;1,"Clash","")</f>
        <v/>
      </c>
    </row>
    <row r="13">
      <c r="A13" s="10">
        <f>"PS-"&amp;TEXT(ROW()-4,"000")</f>
        <v/>
      </c>
      <c r="B13" s="4" t="n">
        <v>46300</v>
      </c>
      <c r="C13" s="9" t="inlineStr">
        <is>
          <t>Ruhi Kulkarni</t>
        </is>
      </c>
      <c r="D13" s="9" t="inlineStr">
        <is>
          <t>Pre-wedding shoot</t>
        </is>
      </c>
      <c r="E13" s="4" t="n">
        <v>46320</v>
      </c>
      <c r="F13" s="9" t="inlineStr">
        <is>
          <t>Zoya</t>
        </is>
      </c>
      <c r="G13" s="9" t="n">
        <v>0</v>
      </c>
      <c r="H13" s="9" t="n">
        <v>0</v>
      </c>
      <c r="I13" s="6" t="n">
        <v>0</v>
      </c>
      <c r="J13" s="11">
        <f>_xlfn.XLOOKUP(D13,Setup!$A$9:$A$13,Setup!$B$9:$B$13,0)+G13*Setup!$B$5+H13*Setup!$B$6-I13</f>
        <v/>
      </c>
      <c r="K13" s="11">
        <f>ROUND(J13*Setup!$B$4,0)</f>
        <v/>
      </c>
      <c r="L13" s="11">
        <f>J13+K13</f>
        <v/>
      </c>
      <c r="M13" s="11">
        <f>SUMIFS(Payments!$C$5:$C$2000,Payments!$B$5:$B$2000,A13)</f>
        <v/>
      </c>
      <c r="N13" s="11">
        <f>L13-M13</f>
        <v/>
      </c>
      <c r="O13" s="12">
        <f>E13+_xlfn.XLOOKUP(D13,Setup!$A$9:$A$13,Setup!$C$9:$C$13,0)</f>
        <v/>
      </c>
      <c r="P13" s="4" t="n"/>
      <c r="Q13" s="10">
        <f>IF(E13&gt;Setup!$B$3,"Upcoming",IF(P13&lt;&gt;"","Delivered",IF(O13&lt;Setup!$B$3,"Overdue","Editing")))</f>
        <v/>
      </c>
      <c r="R13" s="10">
        <f>IF(COUNTIFS($F$5:$F$500,F13,$E$5:$E$500,E13)&gt;1,"Clash","")</f>
        <v/>
      </c>
    </row>
    <row r="14">
      <c r="A14" s="10">
        <f>"PS-"&amp;TEXT(ROW()-4,"000")</f>
        <v/>
      </c>
      <c r="B14" s="4" t="n">
        <v>46304</v>
      </c>
      <c r="C14" s="9" t="inlineStr">
        <is>
          <t>Ravina More</t>
        </is>
      </c>
      <c r="D14" s="9" t="inlineStr">
        <is>
          <t>Wedding full day</t>
        </is>
      </c>
      <c r="E14" s="4" t="n">
        <v>46348</v>
      </c>
      <c r="F14" s="9" t="inlineStr">
        <is>
          <t>Salman</t>
        </is>
      </c>
      <c r="G14" s="9" t="n">
        <v>1</v>
      </c>
      <c r="H14" s="9" t="n">
        <v>0</v>
      </c>
      <c r="I14" s="6" t="n">
        <v>0</v>
      </c>
      <c r="J14" s="11">
        <f>_xlfn.XLOOKUP(D14,Setup!$A$9:$A$13,Setup!$B$9:$B$13,0)+G14*Setup!$B$5+H14*Setup!$B$6-I14</f>
        <v/>
      </c>
      <c r="K14" s="11">
        <f>ROUND(J14*Setup!$B$4,0)</f>
        <v/>
      </c>
      <c r="L14" s="11">
        <f>J14+K14</f>
        <v/>
      </c>
      <c r="M14" s="11">
        <f>SUMIFS(Payments!$C$5:$C$2000,Payments!$B$5:$B$2000,A14)</f>
        <v/>
      </c>
      <c r="N14" s="11">
        <f>L14-M14</f>
        <v/>
      </c>
      <c r="O14" s="12">
        <f>E14+_xlfn.XLOOKUP(D14,Setup!$A$9:$A$13,Setup!$C$9:$C$13,0)</f>
        <v/>
      </c>
      <c r="P14" s="4" t="n"/>
      <c r="Q14" s="10">
        <f>IF(E14&gt;Setup!$B$3,"Upcoming",IF(P14&lt;&gt;"","Delivered",IF(O14&lt;Setup!$B$3,"Overdue","Editing")))</f>
        <v/>
      </c>
      <c r="R14" s="10">
        <f>IF(COUNTIFS($F$5:$F$500,F14,$E$5:$E$500,E14)&gt;1,"Clash","")</f>
        <v/>
      </c>
    </row>
    <row r="15">
      <c r="A15" s="10">
        <f>"PS-"&amp;TEXT(ROW()-4,"000")</f>
        <v/>
      </c>
      <c r="B15" s="4" t="n">
        <v>46307</v>
      </c>
      <c r="C15" s="9" t="inlineStr">
        <is>
          <t>Shahrukh Traders</t>
        </is>
      </c>
      <c r="D15" s="9" t="inlineStr">
        <is>
          <t>Product shoot day</t>
        </is>
      </c>
      <c r="E15" s="4" t="n">
        <v>46315</v>
      </c>
      <c r="F15" s="9" t="inlineStr">
        <is>
          <t>Zoya</t>
        </is>
      </c>
      <c r="G15" s="9" t="n">
        <v>0</v>
      </c>
      <c r="H15" s="9" t="n">
        <v>0</v>
      </c>
      <c r="I15" s="6" t="n">
        <v>0</v>
      </c>
      <c r="J15" s="11">
        <f>_xlfn.XLOOKUP(D15,Setup!$A$9:$A$13,Setup!$B$9:$B$13,0)+G15*Setup!$B$5+H15*Setup!$B$6-I15</f>
        <v/>
      </c>
      <c r="K15" s="11">
        <f>ROUND(J15*Setup!$B$4,0)</f>
        <v/>
      </c>
      <c r="L15" s="11">
        <f>J15+K15</f>
        <v/>
      </c>
      <c r="M15" s="11">
        <f>SUMIFS(Payments!$C$5:$C$2000,Payments!$B$5:$B$2000,A15)</f>
        <v/>
      </c>
      <c r="N15" s="11">
        <f>L15-M15</f>
        <v/>
      </c>
      <c r="O15" s="12">
        <f>E15+_xlfn.XLOOKUP(D15,Setup!$A$9:$A$13,Setup!$C$9:$C$13,0)</f>
        <v/>
      </c>
      <c r="P15" s="4" t="n"/>
      <c r="Q15" s="10">
        <f>IF(E15&gt;Setup!$B$3,"Upcoming",IF(P15&lt;&gt;"","Delivered",IF(O15&lt;Setup!$B$3,"Overdue","Editing")))</f>
        <v/>
      </c>
      <c r="R15" s="10">
        <f>IF(COUNTIFS($F$5:$F$500,F15,$E$5:$E$500,E15)&gt;1,"Clash","")</f>
        <v/>
      </c>
    </row>
    <row r="16">
      <c r="A16" s="10">
        <f>"PS-"&amp;TEXT(ROW()-4,"000")</f>
        <v/>
      </c>
      <c r="B16" s="4" t="n">
        <v>46309</v>
      </c>
      <c r="C16" s="9" t="inlineStr">
        <is>
          <t>Raja Inamdar</t>
        </is>
      </c>
      <c r="D16" s="9" t="inlineStr">
        <is>
          <t>Maternity shoot</t>
        </is>
      </c>
      <c r="E16" s="4" t="n">
        <v>46320</v>
      </c>
      <c r="F16" s="9" t="inlineStr">
        <is>
          <t>Zoya</t>
        </is>
      </c>
      <c r="G16" s="9" t="n">
        <v>0</v>
      </c>
      <c r="H16" s="9" t="n">
        <v>0</v>
      </c>
      <c r="I16" s="6" t="n">
        <v>1500</v>
      </c>
      <c r="J16" s="11">
        <f>_xlfn.XLOOKUP(D16,Setup!$A$9:$A$13,Setup!$B$9:$B$13,0)+G16*Setup!$B$5+H16*Setup!$B$6-I16</f>
        <v/>
      </c>
      <c r="K16" s="11">
        <f>ROUND(J16*Setup!$B$4,0)</f>
        <v/>
      </c>
      <c r="L16" s="11">
        <f>J16+K16</f>
        <v/>
      </c>
      <c r="M16" s="11">
        <f>SUMIFS(Payments!$C$5:$C$2000,Payments!$B$5:$B$2000,A16)</f>
        <v/>
      </c>
      <c r="N16" s="11">
        <f>L16-M16</f>
        <v/>
      </c>
      <c r="O16" s="12">
        <f>E16+_xlfn.XLOOKUP(D16,Setup!$A$9:$A$13,Setup!$C$9:$C$13,0)</f>
        <v/>
      </c>
      <c r="P16" s="4" t="n"/>
      <c r="Q16" s="10">
        <f>IF(E16&gt;Setup!$B$3,"Upcoming",IF(P16&lt;&gt;"","Delivered",IF(O16&lt;Setup!$B$3,"Overdue","Editing")))</f>
        <v/>
      </c>
      <c r="R16" s="10">
        <f>IF(COUNTIFS($F$5:$F$500,F16,$E$5:$E$500,E16)&gt;1,"Clash","")</f>
        <v/>
      </c>
    </row>
  </sheetData>
  <conditionalFormatting sqref="A5:R16">
    <cfRule type="expression" priority="1" dxfId="0">
      <formula>$Q5="Overdue"</formula>
    </cfRule>
  </conditionalFormatting>
  <conditionalFormatting sqref="R5:R16">
    <cfRule type="cellIs" priority="2" operator="equal" dxfId="1">
      <formula>"Clash"</formula>
    </cfRule>
  </conditionalFormatting>
  <dataValidations count="2">
    <dataValidation sqref="D5:D500" showDropDown="0" showInputMessage="0" showErrorMessage="1" allowBlank="1" errorTitle="Not in the list" error="Pick a value from the list" type="list">
      <formula1>=Setup!$A$9:$A$13</formula1>
    </dataValidation>
    <dataValidation sqref="F5:F500" showDropDown="0" showInputMessage="0" showErrorMessage="1" allowBlank="1" errorTitle="Not in the list" error="Pick a value from the list" type="list">
      <formula1>=Setup!$E$9:$E$11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11" customWidth="1" min="3" max="3"/>
    <col width="13" customWidth="1" min="4" max="4"/>
    <col width="16" customWidth="1" min="5" max="5"/>
  </cols>
  <sheetData>
    <row r="1">
      <c r="A1" s="1" t="inlineStr">
        <is>
          <t>Payments received</t>
        </is>
      </c>
    </row>
    <row r="2">
      <c r="A2" s="2" t="inlineStr">
        <is>
          <t>One row per payment against a booking ID.</t>
        </is>
      </c>
    </row>
    <row r="4">
      <c r="A4" s="7" t="inlineStr">
        <is>
          <t>Date</t>
        </is>
      </c>
      <c r="B4" s="7" t="inlineStr">
        <is>
          <t>Booking ID</t>
        </is>
      </c>
      <c r="C4" s="7" t="inlineStr">
        <is>
          <t>Amount (₹)</t>
        </is>
      </c>
      <c r="D4" s="7" t="inlineStr">
        <is>
          <t>Mode</t>
        </is>
      </c>
      <c r="E4" s="7" t="inlineStr">
        <is>
          <t>Client</t>
        </is>
      </c>
    </row>
    <row r="5">
      <c r="A5" s="4" t="n">
        <v>46236</v>
      </c>
      <c r="B5" s="9" t="inlineStr">
        <is>
          <t>PS-001</t>
        </is>
      </c>
      <c r="C5" s="6" t="n">
        <v>30000</v>
      </c>
      <c r="D5" s="9" t="inlineStr">
        <is>
          <t>UPI</t>
        </is>
      </c>
      <c r="E5" s="10">
        <f>_xlfn.XLOOKUP(B5,Bookings!$A$5:$A$500,Bookings!$C$5:$C$500,"Check ID")</f>
        <v/>
      </c>
    </row>
    <row r="6">
      <c r="A6" s="4" t="n">
        <v>46244</v>
      </c>
      <c r="B6" s="9" t="inlineStr">
        <is>
          <t>PS-002</t>
        </is>
      </c>
      <c r="C6" s="6" t="n">
        <v>12000</v>
      </c>
      <c r="D6" s="9" t="inlineStr">
        <is>
          <t>Bank transfer</t>
        </is>
      </c>
      <c r="E6" s="10">
        <f>_xlfn.XLOOKUP(B6,Bookings!$A$5:$A$500,Bookings!$C$5:$C$500,"Check ID")</f>
        <v/>
      </c>
    </row>
    <row r="7">
      <c r="A7" s="4" t="n">
        <v>46252</v>
      </c>
      <c r="B7" s="9" t="inlineStr">
        <is>
          <t>PS-003</t>
        </is>
      </c>
      <c r="C7" s="6" t="n">
        <v>18880</v>
      </c>
      <c r="D7" s="9" t="inlineStr">
        <is>
          <t>Cash</t>
        </is>
      </c>
      <c r="E7" s="10">
        <f>_xlfn.XLOOKUP(B7,Bookings!$A$5:$A$500,Bookings!$C$5:$C$500,"Check ID")</f>
        <v/>
      </c>
    </row>
    <row r="8">
      <c r="A8" s="4" t="n">
        <v>46266</v>
      </c>
      <c r="B8" s="9" t="inlineStr">
        <is>
          <t>PS-004</t>
        </is>
      </c>
      <c r="C8" s="6" t="n">
        <v>30000</v>
      </c>
      <c r="D8" s="9" t="inlineStr">
        <is>
          <t>UPI</t>
        </is>
      </c>
      <c r="E8" s="10">
        <f>_xlfn.XLOOKUP(B8,Bookings!$A$5:$A$500,Bookings!$C$5:$C$500,"Check ID")</f>
        <v/>
      </c>
    </row>
    <row r="9">
      <c r="A9" s="4" t="n">
        <v>46277</v>
      </c>
      <c r="B9" s="9" t="inlineStr">
        <is>
          <t>PS-005</t>
        </is>
      </c>
      <c r="C9" s="6" t="n">
        <v>6000</v>
      </c>
      <c r="D9" s="9" t="inlineStr">
        <is>
          <t>Bank transfer</t>
        </is>
      </c>
      <c r="E9" s="10">
        <f>_xlfn.XLOOKUP(B9,Bookings!$A$5:$A$500,Bookings!$C$5:$C$500,"Check ID")</f>
        <v/>
      </c>
    </row>
    <row r="10">
      <c r="A10" s="4" t="n">
        <v>46285</v>
      </c>
      <c r="B10" s="9" t="inlineStr">
        <is>
          <t>PS-006</t>
        </is>
      </c>
      <c r="C10" s="6" t="n">
        <v>10000</v>
      </c>
      <c r="D10" s="9" t="inlineStr">
        <is>
          <t>Cash</t>
        </is>
      </c>
      <c r="E10" s="10">
        <f>_xlfn.XLOOKUP(B10,Bookings!$A$5:$A$500,Bookings!$C$5:$C$500,"Check ID")</f>
        <v/>
      </c>
    </row>
    <row r="11">
      <c r="A11" s="4" t="n">
        <v>46286</v>
      </c>
      <c r="B11" s="9" t="inlineStr">
        <is>
          <t>PS-004</t>
        </is>
      </c>
      <c r="C11" s="6" t="n">
        <v>30000</v>
      </c>
      <c r="D11" s="9" t="inlineStr">
        <is>
          <t>UPI</t>
        </is>
      </c>
      <c r="E11" s="10">
        <f>_xlfn.XLOOKUP(B11,Bookings!$A$5:$A$500,Bookings!$C$5:$C$500,"Check ID")</f>
        <v/>
      </c>
    </row>
    <row r="12">
      <c r="A12" s="4" t="n">
        <v>46290</v>
      </c>
      <c r="B12" s="9" t="inlineStr">
        <is>
          <t>PS-007</t>
        </is>
      </c>
      <c r="C12" s="6" t="n">
        <v>5000</v>
      </c>
      <c r="D12" s="9" t="inlineStr">
        <is>
          <t>Bank transfer</t>
        </is>
      </c>
      <c r="E12" s="10">
        <f>_xlfn.XLOOKUP(B12,Bookings!$A$5:$A$500,Bookings!$C$5:$C$500,"Check ID")</f>
        <v/>
      </c>
    </row>
    <row r="13">
      <c r="A13" s="4" t="n">
        <v>46291</v>
      </c>
      <c r="B13" s="9" t="inlineStr">
        <is>
          <t>PS-002</t>
        </is>
      </c>
      <c r="C13" s="6" t="n">
        <v>17500</v>
      </c>
      <c r="D13" s="9" t="inlineStr">
        <is>
          <t>Cash</t>
        </is>
      </c>
      <c r="E13" s="10">
        <f>_xlfn.XLOOKUP(B13,Bookings!$A$5:$A$500,Bookings!$C$5:$C$500,"Check ID")</f>
        <v/>
      </c>
    </row>
    <row r="14">
      <c r="A14" s="4" t="n">
        <v>46296</v>
      </c>
      <c r="B14" s="9" t="inlineStr">
        <is>
          <t>PS-008</t>
        </is>
      </c>
      <c r="C14" s="6" t="n">
        <v>40000</v>
      </c>
      <c r="D14" s="9" t="inlineStr">
        <is>
          <t>UPI</t>
        </is>
      </c>
      <c r="E14" s="10">
        <f>_xlfn.XLOOKUP(B14,Bookings!$A$5:$A$500,Bookings!$C$5:$C$500,"Check ID")</f>
        <v/>
      </c>
    </row>
    <row r="15">
      <c r="A15" s="4" t="n">
        <v>46298</v>
      </c>
      <c r="B15" s="9" t="inlineStr">
        <is>
          <t>PS-001</t>
        </is>
      </c>
      <c r="C15" s="6" t="n">
        <v>58000</v>
      </c>
      <c r="D15" s="9" t="inlineStr">
        <is>
          <t>Bank transfer</t>
        </is>
      </c>
      <c r="E15" s="10">
        <f>_xlfn.XLOOKUP(B15,Bookings!$A$5:$A$500,Bookings!$C$5:$C$500,"Check ID")</f>
        <v/>
      </c>
    </row>
    <row r="16">
      <c r="A16" s="4" t="n">
        <v>46300</v>
      </c>
      <c r="B16" s="9" t="inlineStr">
        <is>
          <t>PS-009</t>
        </is>
      </c>
      <c r="C16" s="6" t="n">
        <v>10000</v>
      </c>
      <c r="D16" s="9" t="inlineStr">
        <is>
          <t>Cash</t>
        </is>
      </c>
      <c r="E16" s="10">
        <f>_xlfn.XLOOKUP(B16,Bookings!$A$5:$A$500,Bookings!$C$5:$C$500,"Check ID")</f>
        <v/>
      </c>
    </row>
    <row r="17">
      <c r="A17" s="4" t="n">
        <v>46304</v>
      </c>
      <c r="B17" s="9" t="inlineStr">
        <is>
          <t>PS-010</t>
        </is>
      </c>
      <c r="C17" s="6" t="n">
        <v>30000</v>
      </c>
      <c r="D17" s="9" t="inlineStr">
        <is>
          <t>UPI</t>
        </is>
      </c>
      <c r="E17" s="10">
        <f>_xlfn.XLOOKUP(B17,Bookings!$A$5:$A$500,Bookings!$C$5:$C$500,"Check ID")</f>
        <v/>
      </c>
    </row>
    <row r="18">
      <c r="A18" s="4" t="n">
        <v>46307</v>
      </c>
      <c r="B18" s="9" t="inlineStr">
        <is>
          <t>PS-011</t>
        </is>
      </c>
      <c r="C18" s="6" t="n">
        <v>10000</v>
      </c>
      <c r="D18" s="9" t="inlineStr">
        <is>
          <t>Bank transfer</t>
        </is>
      </c>
      <c r="E18" s="10">
        <f>_xlfn.XLOOKUP(B18,Bookings!$A$5:$A$500,Bookings!$C$5:$C$500,"Check ID")</f>
        <v/>
      </c>
    </row>
    <row r="19">
      <c r="A19" s="4" t="n">
        <v>46309</v>
      </c>
      <c r="B19" s="9" t="inlineStr">
        <is>
          <t>PS-012</t>
        </is>
      </c>
      <c r="C19" s="6" t="n">
        <v>5000</v>
      </c>
      <c r="D19" s="9" t="inlineStr">
        <is>
          <t>Cash</t>
        </is>
      </c>
      <c r="E19" s="10">
        <f>_xlfn.XLOOKUP(B19,Bookings!$A$5:$A$500,Bookings!$C$5:$C$500,"Check ID")</f>
        <v/>
      </c>
    </row>
  </sheetData>
  <dataValidations count="1">
    <dataValidation sqref="D5:D2000" showDropDown="0" showInputMessage="0" showErrorMessage="1" allowBlank="1" errorTitle="Not in the list" error="Pick a value from the list" type="list">
      <formula1>=Setup!$F$9:$F$11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11" customWidth="1" min="3" max="3"/>
    <col width="12" customWidth="1" min="4" max="4"/>
    <col width="12" customWidth="1" min="5" max="5"/>
  </cols>
  <sheetData>
    <row r="1">
      <c r="A1" s="1" t="inlineStr">
        <is>
          <t>Photographer report</t>
        </is>
      </c>
    </row>
    <row r="2">
      <c r="A2" s="2" t="inlineStr">
        <is>
          <t>Revenue before GST.</t>
        </is>
      </c>
    </row>
    <row r="4">
      <c r="A4" s="7" t="inlineStr">
        <is>
          <t>Photographer</t>
        </is>
      </c>
      <c r="B4" s="7" t="inlineStr">
        <is>
          <t>Bookings</t>
        </is>
      </c>
      <c r="C4" s="7" t="inlineStr">
        <is>
          <t>Upcoming</t>
        </is>
      </c>
      <c r="D4" s="7" t="inlineStr">
        <is>
          <t>Editing or overdue</t>
        </is>
      </c>
      <c r="E4" s="7" t="inlineStr">
        <is>
          <t>Revenue (₹)</t>
        </is>
      </c>
    </row>
    <row r="5">
      <c r="A5" s="10">
        <f>Setup!E9</f>
        <v/>
      </c>
      <c r="B5" s="10">
        <f>COUNTIF(Bookings!$F$5:$F$500,A5)</f>
        <v/>
      </c>
      <c r="C5" s="10">
        <f>COUNTIFS(Bookings!$F$5:$F$500,A5,Bookings!$Q$5:$Q$500,"Upcoming")</f>
        <v/>
      </c>
      <c r="D5" s="10">
        <f>COUNTIFS(Bookings!$F$5:$F$500,A5,Bookings!$Q$5:$Q$500,"Editing")+COUNTIFS(Bookings!$F$5:$F$500,A5,Bookings!$Q$5:$Q$500,"Overdue")</f>
        <v/>
      </c>
      <c r="E5" s="11">
        <f>SUMIFS(Bookings!$J$5:$J$500,Bookings!$F$5:$F$500,A5)</f>
        <v/>
      </c>
    </row>
    <row r="6">
      <c r="A6" s="10">
        <f>Setup!E10</f>
        <v/>
      </c>
      <c r="B6" s="10">
        <f>COUNTIF(Bookings!$F$5:$F$500,A6)</f>
        <v/>
      </c>
      <c r="C6" s="10">
        <f>COUNTIFS(Bookings!$F$5:$F$500,A6,Bookings!$Q$5:$Q$500,"Upcoming")</f>
        <v/>
      </c>
      <c r="D6" s="10">
        <f>COUNTIFS(Bookings!$F$5:$F$500,A6,Bookings!$Q$5:$Q$500,"Editing")+COUNTIFS(Bookings!$F$5:$F$500,A6,Bookings!$Q$5:$Q$500,"Overdue")</f>
        <v/>
      </c>
      <c r="E6" s="11">
        <f>SUMIFS(Bookings!$J$5:$J$500,Bookings!$F$5:$F$500,A6)</f>
        <v/>
      </c>
    </row>
    <row r="7">
      <c r="A7" s="10">
        <f>Setup!E11</f>
        <v/>
      </c>
      <c r="B7" s="10">
        <f>COUNTIF(Bookings!$F$5:$F$500,A7)</f>
        <v/>
      </c>
      <c r="C7" s="10">
        <f>COUNTIFS(Bookings!$F$5:$F$500,A7,Bookings!$Q$5:$Q$500,"Upcoming")</f>
        <v/>
      </c>
      <c r="D7" s="10">
        <f>COUNTIFS(Bookings!$F$5:$F$500,A7,Bookings!$Q$5:$Q$500,"Editing")+COUNTIFS(Bookings!$F$5:$F$500,A7,Bookings!$Q$5:$Q$500,"Overdue")</f>
        <v/>
      </c>
      <c r="E7" s="11">
        <f>SUMIFS(Bookings!$J$5:$J$500,Bookings!$F$5:$F$500,A7)</f>
        <v/>
      </c>
    </row>
    <row r="10">
      <c r="A10" s="7" t="inlineStr">
        <is>
          <t>Package</t>
        </is>
      </c>
      <c r="B10" s="7" t="inlineStr">
        <is>
          <t>Bookings</t>
        </is>
      </c>
      <c r="C10" s="7" t="inlineStr">
        <is>
          <t>Revenue (₹)</t>
        </is>
      </c>
    </row>
    <row r="11">
      <c r="A11" s="10">
        <f>Setup!A9</f>
        <v/>
      </c>
      <c r="B11" s="10">
        <f>COUNTIF(Bookings!$D$5:$D$500,A11)</f>
        <v/>
      </c>
      <c r="C11" s="11">
        <f>SUMIFS(Bookings!$J$5:$J$500,Bookings!$D$5:$D$500,A11)</f>
        <v/>
      </c>
    </row>
    <row r="12">
      <c r="A12" s="10">
        <f>Setup!A10</f>
        <v/>
      </c>
      <c r="B12" s="10">
        <f>COUNTIF(Bookings!$D$5:$D$500,A12)</f>
        <v/>
      </c>
      <c r="C12" s="11">
        <f>SUMIFS(Bookings!$J$5:$J$500,Bookings!$D$5:$D$500,A12)</f>
        <v/>
      </c>
    </row>
    <row r="13">
      <c r="A13" s="10">
        <f>Setup!A11</f>
        <v/>
      </c>
      <c r="B13" s="10">
        <f>COUNTIF(Bookings!$D$5:$D$500,A13)</f>
        <v/>
      </c>
      <c r="C13" s="11">
        <f>SUMIFS(Bookings!$J$5:$J$500,Bookings!$D$5:$D$500,A13)</f>
        <v/>
      </c>
    </row>
    <row r="14">
      <c r="A14" s="10">
        <f>Setup!A12</f>
        <v/>
      </c>
      <c r="B14" s="10">
        <f>COUNTIF(Bookings!$D$5:$D$500,A14)</f>
        <v/>
      </c>
      <c r="C14" s="11">
        <f>SUMIFS(Bookings!$J$5:$J$500,Bookings!$D$5:$D$500,A14)</f>
        <v/>
      </c>
    </row>
    <row r="15">
      <c r="A15" s="10">
        <f>Setup!A13</f>
        <v/>
      </c>
      <c r="B15" s="10">
        <f>COUNTIF(Bookings!$D$5:$D$500,A15)</f>
        <v/>
      </c>
      <c r="C15" s="11">
        <f>SUMIFS(Bookings!$J$5:$J$500,Bookings!$D$5:$D$500,A15)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</cols>
  <sheetData>
    <row r="1">
      <c r="A1" s="1" t="inlineStr">
        <is>
          <t>Printable quotation and booking confirmation</t>
        </is>
      </c>
    </row>
    <row r="2">
      <c r="A2" s="2" t="inlineStr">
        <is>
          <t>Type a booking ID in B4. Print A1:B18.</t>
        </is>
      </c>
    </row>
    <row r="3">
      <c r="A3" s="3" t="inlineStr">
        <is>
          <t>Shahrukh Studio, Pune (GSTIN: your GSTIN)</t>
        </is>
      </c>
    </row>
    <row r="4">
      <c r="A4" s="3" t="inlineStr">
        <is>
          <t>Booking ID</t>
        </is>
      </c>
      <c r="B4" s="9" t="inlineStr">
        <is>
          <t>PS-008</t>
        </is>
      </c>
    </row>
    <row r="6">
      <c r="A6" s="3" t="inlineStr">
        <is>
          <t>Client</t>
        </is>
      </c>
      <c r="B6" s="10">
        <f>_xlfn.XLOOKUP($B$4,Bookings!$A$5:$A$500,Bookings!$C$5:$C$500,"Not found")</f>
        <v/>
      </c>
    </row>
    <row r="7">
      <c r="A7" s="3" t="inlineStr">
        <is>
          <t>Package</t>
        </is>
      </c>
      <c r="B7" s="10">
        <f>_xlfn.XLOOKUP($B$4,Bookings!$A$5:$A$500,Bookings!$D$5:$D$500,"Not found")</f>
        <v/>
      </c>
    </row>
    <row r="8">
      <c r="A8" s="3" t="inlineStr">
        <is>
          <t>Shoot date</t>
        </is>
      </c>
      <c r="B8" s="12">
        <f>_xlfn.XLOOKUP($B$4,Bookings!$A$5:$A$500,Bookings!$E$5:$E$500,"Not found")</f>
        <v/>
      </c>
    </row>
    <row r="9">
      <c r="A9" s="3" t="inlineStr">
        <is>
          <t>Photographer</t>
        </is>
      </c>
      <c r="B9" s="10">
        <f>_xlfn.XLOOKUP($B$4,Bookings!$A$5:$A$500,Bookings!$F$5:$F$500,"Not found")</f>
        <v/>
      </c>
    </row>
    <row r="10">
      <c r="A10" s="3" t="inlineStr">
        <is>
          <t>Albums</t>
        </is>
      </c>
      <c r="B10" s="10">
        <f>_xlfn.XLOOKUP($B$4,Bookings!$A$5:$A$500,Bookings!$G$5:$G$500,"Not found")</f>
        <v/>
      </c>
    </row>
    <row r="11">
      <c r="A11" s="3" t="inlineStr">
        <is>
          <t>Extra photographers</t>
        </is>
      </c>
      <c r="B11" s="10">
        <f>_xlfn.XLOOKUP($B$4,Bookings!$A$5:$A$500,Bookings!$H$5:$H$500,"Not found")</f>
        <v/>
      </c>
    </row>
    <row r="12">
      <c r="A12" s="3" t="inlineStr">
        <is>
          <t>Taxable (₹)</t>
        </is>
      </c>
      <c r="B12" s="11">
        <f>_xlfn.XLOOKUP($B$4,Bookings!$A$5:$A$500,Bookings!$J$5:$J$500,"Not found")</f>
        <v/>
      </c>
    </row>
    <row r="13">
      <c r="A13" s="3" t="inlineStr">
        <is>
          <t>GST (₹)</t>
        </is>
      </c>
      <c r="B13" s="11">
        <f>_xlfn.XLOOKUP($B$4,Bookings!$A$5:$A$500,Bookings!$K$5:$K$500,"Not found")</f>
        <v/>
      </c>
    </row>
    <row r="14">
      <c r="A14" s="3" t="inlineStr">
        <is>
          <t>Total (₹)</t>
        </is>
      </c>
      <c r="B14" s="11">
        <f>_xlfn.XLOOKUP($B$4,Bookings!$A$5:$A$500,Bookings!$L$5:$L$500,"Not found")</f>
        <v/>
      </c>
    </row>
    <row r="15">
      <c r="A15" s="3" t="inlineStr">
        <is>
          <t>Paid (₹)</t>
        </is>
      </c>
      <c r="B15" s="11">
        <f>_xlfn.XLOOKUP($B$4,Bookings!$A$5:$A$500,Bookings!$M$5:$M$500,"Not found")</f>
        <v/>
      </c>
    </row>
    <row r="16">
      <c r="A16" s="3" t="inlineStr">
        <is>
          <t>Balance (₹)</t>
        </is>
      </c>
      <c r="B16" s="11">
        <f>_xlfn.XLOOKUP($B$4,Bookings!$A$5:$A$500,Bookings!$N$5:$N$500,"Not found")</f>
        <v/>
      </c>
    </row>
    <row r="18">
      <c r="A18" t="inlineStr">
        <is>
          <t>Balance before the shoot date. Edited photos within the delivery days of the package.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Studio dashboard: bookings in 2026</t>
        </is>
      </c>
    </row>
    <row r="2">
      <c r="A2" s="2" t="inlineStr">
        <is>
          <t>Formulas over Bookings and Report.</t>
        </is>
      </c>
    </row>
    <row r="4" ht="32" customHeight="1">
      <c r="A4" s="7" t="inlineStr">
        <is>
          <t>Bookings</t>
        </is>
      </c>
      <c r="B4" s="7" t="inlineStr">
        <is>
          <t>Upcoming shoots</t>
        </is>
      </c>
      <c r="C4" s="7" t="inlineStr">
        <is>
          <t>Revenue before GST</t>
        </is>
      </c>
      <c r="D4" s="7" t="inlineStr">
        <is>
          <t>Balance to collect</t>
        </is>
      </c>
      <c r="E4" s="7" t="inlineStr">
        <is>
          <t>Delivery overdue</t>
        </is>
      </c>
      <c r="F4" s="7" t="inlineStr">
        <is>
          <t>Date clashes</t>
        </is>
      </c>
    </row>
    <row r="5" ht="30" customHeight="1">
      <c r="A5" s="13">
        <f>COUNTA(Bookings!$C$5:$C$500)</f>
        <v/>
      </c>
      <c r="B5" s="13">
        <f>COUNTIF(Bookings!$Q$5:$Q$500,"Upcoming")</f>
        <v/>
      </c>
      <c r="C5" s="14">
        <f>SUM(Bookings!$J$5:$J$500)</f>
        <v/>
      </c>
      <c r="D5" s="14">
        <f>SUM(Bookings!$N$5:$N$500)</f>
        <v/>
      </c>
      <c r="E5" s="13">
        <f>COUNTIF(Bookings!$Q$5:$Q$500,"Overdue")</f>
        <v/>
      </c>
      <c r="F5" s="13">
        <f>COUNTIF(Bookings!$R$5:$R$500,"Clash")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2026-10-17T06:59:10Z</dcterms:created>
  <dcterms:modified xmlns:dcterms="http://purl.org/dc/terms/" xmlns:xsi="http://www.w3.org/2001/XMLSchema-instance" xsi:type="dcterms:W3CDTF">2026-10-17T06:59:10Z</dcterms:modified>
</cp:coreProperties>
</file>