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Items" sheetId="3" state="visible" r:id="rId3"/>
    <sheet xmlns:r="http://schemas.openxmlformats.org/officeDocument/2006/relationships" name="Sales" sheetId="4" state="visible" r:id="rId4"/>
    <sheet xmlns:r="http://schemas.openxmlformats.org/officeDocument/2006/relationships" name="Stock" sheetId="5" state="visible" r:id="rId5"/>
    <sheet xmlns:r="http://schemas.openxmlformats.org/officeDocument/2006/relationships" name="Bill" sheetId="6" state="visible" r:id="rId6"/>
    <sheet xmlns:r="http://schemas.openxmlformats.org/officeDocument/2006/relationships" name="Report" sheetId="7" state="visible" r:id="rId7"/>
    <sheet xmlns:r="http://schemas.openxmlformats.org/officeDocument/2006/relationships" name="Dashboard" sheetId="8" state="visible" r:id="rId8"/>
  </sheets>
  <definedNames>
    <definedName name="_xlnm.Print_Area" localSheetId="5">'Bill'!$A$1:$E$14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0.0%"/>
    <numFmt numFmtId="167" formatCode="[$₹-4009]#,##,##0;[Red]-[$₹-4009]#,##,##0"/>
    <numFmt numFmtId="168" formatCode="[$₹-4009]#,##,##0.0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1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vertical="top" wrapText="1"/>
    </xf>
    <xf numFmtId="167" fontId="0" fillId="2" borderId="1" pivotButton="0" quotePrefix="0" xfId="0"/>
    <xf numFmtId="0" fontId="0" fillId="4" borderId="1" pivotButton="0" quotePrefix="0" xfId="0"/>
    <xf numFmtId="167" fontId="0" fillId="4" borderId="1" pivotButton="0" quotePrefix="0" xfId="0"/>
    <xf numFmtId="168" fontId="0" fillId="4" borderId="1" pivotButton="0" quotePrefix="0" xfId="0"/>
    <xf numFmtId="165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0" fontId="0" fillId="0" borderId="1" pivotButton="0" quotePrefix="0" xfId="0"/>
    <xf numFmtId="168" fontId="3" fillId="5" borderId="1" pivotButton="0" quotePrefix="0" xfId="0"/>
    <xf numFmtId="166" fontId="0" fillId="4" borderId="1" pivotButton="0" quotePrefix="0" xfId="0"/>
    <xf numFmtId="166" fontId="3" fillId="5" borderId="1" pivotButton="0" quotePrefix="0" xfId="0"/>
    <xf numFmtId="167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1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by category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'Report'!$B$5:$B$8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Days to expiry by item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'Stock'!$B$5:$B$14</f>
            </numRef>
          </cat>
          <val>
            <numRef>
              <f>'Stock'!$H$5:$H$14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Pharmacy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Setup, Items (lot, expiry, MRP), Sales, Stock (expiry flag, order), Bill (printable), Report, Dashboard.</t>
        </is>
      </c>
    </row>
    <row r="8">
      <c r="A8" t="inlineStr">
        <is>
          <t>Each new lot of an item gets its own row with its own expiry.</t>
        </is>
      </c>
    </row>
    <row r="9">
      <c r="A9" t="inlineStr">
        <is>
          <t>Keep expired stock aside for return to the supplier; never sell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4" max="4"/>
  </cols>
  <sheetData>
    <row r="1">
      <c r="A1" s="1" t="inlineStr">
        <is>
          <t>Pharmacy Management System: Setup (Ravina Medical, Nagpur)</t>
        </is>
      </c>
    </row>
    <row r="2">
      <c r="A2" s="2" t="inlineStr">
        <is>
          <t>Made-up items, lots, expiry dates and sales. Prices are MRP as printed; this is a stock and sales record, not medical advice.</t>
        </is>
      </c>
      <c r="D2" s="3" t="inlineStr">
        <is>
          <t>Categories</t>
        </is>
      </c>
    </row>
    <row r="3">
      <c r="A3" s="4" t="inlineStr">
        <is>
          <t>As-of date</t>
        </is>
      </c>
      <c r="B3" s="5" t="n">
        <v>46312</v>
      </c>
      <c r="D3" s="6" t="inlineStr">
        <is>
          <t>Tablets</t>
        </is>
      </c>
    </row>
    <row r="4">
      <c r="A4" s="4" t="inlineStr">
        <is>
          <t>Discount on MRP</t>
        </is>
      </c>
      <c r="B4" s="7" t="n">
        <v>0.1</v>
      </c>
      <c r="D4" s="6" t="inlineStr">
        <is>
          <t>Syrups</t>
        </is>
      </c>
    </row>
    <row r="5">
      <c r="A5" s="4" t="inlineStr">
        <is>
          <t>Near-expiry window (days)</t>
        </is>
      </c>
      <c r="B5" s="6" t="n">
        <v>90</v>
      </c>
      <c r="D5" s="6" t="inlineStr">
        <is>
          <t>First aid</t>
        </is>
      </c>
    </row>
    <row r="6">
      <c r="D6" s="6" t="inlineStr">
        <is>
          <t>Wellness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0" customWidth="1" min="3" max="3"/>
    <col width="8" customWidth="1" min="4" max="4"/>
    <col width="11" customWidth="1" min="5" max="5"/>
    <col width="9" customWidth="1" min="6" max="6"/>
    <col width="13" customWidth="1" min="7" max="7"/>
    <col width="10" customWidth="1" min="8" max="8"/>
    <col width="11" customWidth="1" min="9" max="9"/>
  </cols>
  <sheetData>
    <row r="1">
      <c r="A1" s="1" t="inlineStr">
        <is>
          <t>Item master with lot and expiry</t>
        </is>
      </c>
    </row>
    <row r="2">
      <c r="A2" s="2" t="inlineStr">
        <is>
          <t>One row per item lot. Expiry and MRP come from the strip or bottle.</t>
        </is>
      </c>
    </row>
    <row r="4">
      <c r="A4" s="8" t="inlineStr">
        <is>
          <t>Code</t>
        </is>
      </c>
      <c r="B4" s="8" t="inlineStr">
        <is>
          <t>Item</t>
        </is>
      </c>
      <c r="C4" s="8" t="inlineStr">
        <is>
          <t>Category</t>
        </is>
      </c>
      <c r="D4" s="8" t="inlineStr">
        <is>
          <t>Lot no</t>
        </is>
      </c>
      <c r="E4" s="8" t="inlineStr">
        <is>
          <t>Expiry</t>
        </is>
      </c>
      <c r="F4" s="8" t="inlineStr">
        <is>
          <t>MRP (₹)</t>
        </is>
      </c>
      <c r="G4" s="8" t="inlineStr">
        <is>
          <t>Purchase rate (₹)</t>
        </is>
      </c>
      <c r="H4" s="8" t="inlineStr">
        <is>
          <t>Opening qty</t>
        </is>
      </c>
      <c r="I4" s="8" t="inlineStr">
        <is>
          <t>Reorder level</t>
        </is>
      </c>
    </row>
    <row r="5">
      <c r="A5" s="6" t="inlineStr">
        <is>
          <t>M01</t>
        </is>
      </c>
      <c r="B5" s="6" t="inlineStr">
        <is>
          <t>Paracetamol 500 strip</t>
        </is>
      </c>
      <c r="C5" s="6" t="inlineStr">
        <is>
          <t>Tablets</t>
        </is>
      </c>
      <c r="D5" s="6" t="inlineStr">
        <is>
          <t>L2401</t>
        </is>
      </c>
      <c r="E5" s="5" t="n">
        <v>46630</v>
      </c>
      <c r="F5" s="9" t="n">
        <v>30</v>
      </c>
      <c r="G5" s="9" t="n">
        <v>21</v>
      </c>
      <c r="H5" s="6" t="n">
        <v>120</v>
      </c>
      <c r="I5" s="6" t="n">
        <v>40</v>
      </c>
    </row>
    <row r="6">
      <c r="A6" s="6" t="inlineStr">
        <is>
          <t>M02</t>
        </is>
      </c>
      <c r="B6" s="6" t="inlineStr">
        <is>
          <t>Cetirizine strip</t>
        </is>
      </c>
      <c r="C6" s="6" t="inlineStr">
        <is>
          <t>Tablets</t>
        </is>
      </c>
      <c r="D6" s="6" t="inlineStr">
        <is>
          <t>L2402</t>
        </is>
      </c>
      <c r="E6" s="5" t="n">
        <v>46387</v>
      </c>
      <c r="F6" s="9" t="n">
        <v>25</v>
      </c>
      <c r="G6" s="9" t="n">
        <v>16</v>
      </c>
      <c r="H6" s="6" t="n">
        <v>80</v>
      </c>
      <c r="I6" s="6" t="n">
        <v>25</v>
      </c>
    </row>
    <row r="7">
      <c r="A7" s="6" t="inlineStr">
        <is>
          <t>M03</t>
        </is>
      </c>
      <c r="B7" s="6" t="inlineStr">
        <is>
          <t>Antacid tablets strip</t>
        </is>
      </c>
      <c r="C7" s="6" t="inlineStr">
        <is>
          <t>Tablets</t>
        </is>
      </c>
      <c r="D7" s="6" t="inlineStr">
        <is>
          <t>L2403</t>
        </is>
      </c>
      <c r="E7" s="5" t="n">
        <v>46477</v>
      </c>
      <c r="F7" s="9" t="n">
        <v>40</v>
      </c>
      <c r="G7" s="9" t="n">
        <v>27</v>
      </c>
      <c r="H7" s="6" t="n">
        <v>60</v>
      </c>
      <c r="I7" s="6" t="n">
        <v>20</v>
      </c>
    </row>
    <row r="8">
      <c r="A8" s="6" t="inlineStr">
        <is>
          <t>M04</t>
        </is>
      </c>
      <c r="B8" s="6" t="inlineStr">
        <is>
          <t>Vitamin C strip</t>
        </is>
      </c>
      <c r="C8" s="6" t="inlineStr">
        <is>
          <t>Wellness</t>
        </is>
      </c>
      <c r="D8" s="6" t="inlineStr">
        <is>
          <t>L2404</t>
        </is>
      </c>
      <c r="E8" s="5" t="n">
        <v>46356</v>
      </c>
      <c r="F8" s="9" t="n">
        <v>35</v>
      </c>
      <c r="G8" s="9" t="n">
        <v>22</v>
      </c>
      <c r="H8" s="6" t="n">
        <v>70</v>
      </c>
      <c r="I8" s="6" t="n">
        <v>20</v>
      </c>
    </row>
    <row r="9">
      <c r="A9" s="6" t="inlineStr">
        <is>
          <t>M05</t>
        </is>
      </c>
      <c r="B9" s="6" t="inlineStr">
        <is>
          <t>Cough syrup 100 ml</t>
        </is>
      </c>
      <c r="C9" s="6" t="inlineStr">
        <is>
          <t>Syrups</t>
        </is>
      </c>
      <c r="D9" s="6" t="inlineStr">
        <is>
          <t>L2405</t>
        </is>
      </c>
      <c r="E9" s="5" t="n">
        <v>46418</v>
      </c>
      <c r="F9" s="9" t="n">
        <v>110</v>
      </c>
      <c r="G9" s="9" t="n">
        <v>76</v>
      </c>
      <c r="H9" s="6" t="n">
        <v>50</v>
      </c>
      <c r="I9" s="6" t="n">
        <v>15</v>
      </c>
    </row>
    <row r="10">
      <c r="A10" s="6" t="inlineStr">
        <is>
          <t>M06</t>
        </is>
      </c>
      <c r="B10" s="6" t="inlineStr">
        <is>
          <t>Antacid syrup 170 ml</t>
        </is>
      </c>
      <c r="C10" s="6" t="inlineStr">
        <is>
          <t>Syrups</t>
        </is>
      </c>
      <c r="D10" s="6" t="inlineStr">
        <is>
          <t>L2406</t>
        </is>
      </c>
      <c r="E10" s="5" t="n">
        <v>46305</v>
      </c>
      <c r="F10" s="9" t="n">
        <v>120</v>
      </c>
      <c r="G10" s="9" t="n">
        <v>84</v>
      </c>
      <c r="H10" s="6" t="n">
        <v>12</v>
      </c>
      <c r="I10" s="6" t="n">
        <v>6</v>
      </c>
    </row>
    <row r="11">
      <c r="A11" s="6" t="inlineStr">
        <is>
          <t>M07</t>
        </is>
      </c>
      <c r="B11" s="6" t="inlineStr">
        <is>
          <t>ORS sachet</t>
        </is>
      </c>
      <c r="C11" s="6" t="inlineStr">
        <is>
          <t>First aid</t>
        </is>
      </c>
      <c r="D11" s="6" t="inlineStr">
        <is>
          <t>L2407</t>
        </is>
      </c>
      <c r="E11" s="5" t="n">
        <v>46568</v>
      </c>
      <c r="F11" s="9" t="n">
        <v>22</v>
      </c>
      <c r="G11" s="9" t="n">
        <v>14</v>
      </c>
      <c r="H11" s="6" t="n">
        <v>150</v>
      </c>
      <c r="I11" s="6" t="n">
        <v>50</v>
      </c>
    </row>
    <row r="12">
      <c r="A12" s="6" t="inlineStr">
        <is>
          <t>M08</t>
        </is>
      </c>
      <c r="B12" s="6" t="inlineStr">
        <is>
          <t>Bandage roll</t>
        </is>
      </c>
      <c r="C12" s="6" t="inlineStr">
        <is>
          <t>First aid</t>
        </is>
      </c>
      <c r="D12" s="6" t="inlineStr">
        <is>
          <t>L2408</t>
        </is>
      </c>
      <c r="E12" s="5" t="n">
        <v>46904</v>
      </c>
      <c r="F12" s="9" t="n">
        <v>45</v>
      </c>
      <c r="G12" s="9" t="n">
        <v>28</v>
      </c>
      <c r="H12" s="6" t="n">
        <v>40</v>
      </c>
      <c r="I12" s="6" t="n">
        <v>10</v>
      </c>
    </row>
    <row r="13">
      <c r="A13" s="6" t="inlineStr">
        <is>
          <t>M09</t>
        </is>
      </c>
      <c r="B13" s="6" t="inlineStr">
        <is>
          <t>Antiseptic liquid 100 ml</t>
        </is>
      </c>
      <c r="C13" s="6" t="inlineStr">
        <is>
          <t>First aid</t>
        </is>
      </c>
      <c r="D13" s="6" t="inlineStr">
        <is>
          <t>L2409</t>
        </is>
      </c>
      <c r="E13" s="5" t="n">
        <v>46660</v>
      </c>
      <c r="F13" s="9" t="n">
        <v>90</v>
      </c>
      <c r="G13" s="9" t="n">
        <v>60</v>
      </c>
      <c r="H13" s="6" t="n">
        <v>30</v>
      </c>
      <c r="I13" s="6" t="n">
        <v>10</v>
      </c>
    </row>
    <row r="14">
      <c r="A14" s="6" t="inlineStr">
        <is>
          <t>M10</t>
        </is>
      </c>
      <c r="B14" s="6" t="inlineStr">
        <is>
          <t>Protein powder 200 g</t>
        </is>
      </c>
      <c r="C14" s="6" t="inlineStr">
        <is>
          <t>Wellness</t>
        </is>
      </c>
      <c r="D14" s="6" t="inlineStr">
        <is>
          <t>L2410</t>
        </is>
      </c>
      <c r="E14" s="5" t="n">
        <v>46446</v>
      </c>
      <c r="F14" s="9" t="n">
        <v>450</v>
      </c>
      <c r="G14" s="9" t="n">
        <v>320</v>
      </c>
      <c r="H14" s="6" t="n">
        <v>60</v>
      </c>
      <c r="I14" s="6" t="n">
        <v>10</v>
      </c>
    </row>
  </sheetData>
  <dataValidations count="1">
    <dataValidation sqref="C5:C200" showDropDown="0" showInputMessage="0" showErrorMessage="1" allowBlank="1" errorTitle="Not in the list" error="Pick a value from the list" type="list">
      <formula1>=Setup!$D$3:$D$6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6" customWidth="1" min="3" max="3"/>
    <col width="22" customWidth="1" min="4" max="4"/>
    <col width="5" customWidth="1" min="5" max="5"/>
    <col width="9" customWidth="1" min="6" max="6"/>
    <col width="11" customWidth="1" min="7" max="7"/>
    <col width="9" customWidth="1" min="8" max="8"/>
    <col width="9" customWidth="1" min="9" max="9"/>
  </cols>
  <sheetData>
    <row r="1">
      <c r="A1" s="1" t="inlineStr">
        <is>
          <t>Sales log</t>
        </is>
      </c>
    </row>
    <row r="2">
      <c r="A2" s="2" t="inlineStr">
        <is>
          <t>One row per item per bill. Amount = qty × MRP × (1 − discount). The key numbers the lines of each bill.</t>
        </is>
      </c>
    </row>
    <row r="4">
      <c r="A4" s="8" t="inlineStr">
        <is>
          <t>Date</t>
        </is>
      </c>
      <c r="B4" s="8" t="inlineStr">
        <is>
          <t>Bill no</t>
        </is>
      </c>
      <c r="C4" s="8" t="inlineStr">
        <is>
          <t>Code</t>
        </is>
      </c>
      <c r="D4" s="8" t="inlineStr">
        <is>
          <t>Item</t>
        </is>
      </c>
      <c r="E4" s="8" t="inlineStr">
        <is>
          <t>Qty</t>
        </is>
      </c>
      <c r="F4" s="8" t="inlineStr">
        <is>
          <t>MRP (₹)</t>
        </is>
      </c>
      <c r="G4" s="8" t="inlineStr">
        <is>
          <t>Amount (₹)</t>
        </is>
      </c>
      <c r="H4" s="8" t="inlineStr">
        <is>
          <t>Cost (₹)</t>
        </is>
      </c>
      <c r="I4" s="8" t="inlineStr">
        <is>
          <t>Key</t>
        </is>
      </c>
    </row>
    <row r="5">
      <c r="A5" s="5" t="n">
        <v>46296</v>
      </c>
      <c r="B5" s="6" t="inlineStr">
        <is>
          <t>B-001</t>
        </is>
      </c>
      <c r="C5" s="6" t="inlineStr">
        <is>
          <t>M10</t>
        </is>
      </c>
      <c r="D5" s="10">
        <f>_xlfn.XLOOKUP(C5,Items!$A$5:$A$14,Items!$B$5:$B$14,"Check code")</f>
        <v/>
      </c>
      <c r="E5" s="6" t="n">
        <v>2</v>
      </c>
      <c r="F5" s="11">
        <f>_xlfn.XLOOKUP(C5,Items!$A$5:$A$14,Items!$F$5:$F$14,0)</f>
        <v/>
      </c>
      <c r="G5" s="12">
        <f>ROUND(E5*F5*(1-Setup!$B$4),2)</f>
        <v/>
      </c>
      <c r="H5" s="11">
        <f>E5*_xlfn.XLOOKUP(C5,Items!$A$5:$A$14,Items!$G$5:$G$14,0)</f>
        <v/>
      </c>
      <c r="I5" s="10">
        <f>B5&amp;"-"&amp;COUNTIF($B$5:B5,B5)</f>
        <v/>
      </c>
    </row>
    <row r="6">
      <c r="A6" s="5" t="n">
        <v>46296</v>
      </c>
      <c r="B6" s="6" t="inlineStr">
        <is>
          <t>B-002</t>
        </is>
      </c>
      <c r="C6" s="6" t="inlineStr">
        <is>
          <t>M08</t>
        </is>
      </c>
      <c r="D6" s="10">
        <f>_xlfn.XLOOKUP(C6,Items!$A$5:$A$14,Items!$B$5:$B$14,"Check code")</f>
        <v/>
      </c>
      <c r="E6" s="6" t="n">
        <v>1</v>
      </c>
      <c r="F6" s="11">
        <f>_xlfn.XLOOKUP(C6,Items!$A$5:$A$14,Items!$F$5:$F$14,0)</f>
        <v/>
      </c>
      <c r="G6" s="12">
        <f>ROUND(E6*F6*(1-Setup!$B$4),2)</f>
        <v/>
      </c>
      <c r="H6" s="11">
        <f>E6*_xlfn.XLOOKUP(C6,Items!$A$5:$A$14,Items!$G$5:$G$14,0)</f>
        <v/>
      </c>
      <c r="I6" s="10">
        <f>B6&amp;"-"&amp;COUNTIF($B$5:B6,B6)</f>
        <v/>
      </c>
    </row>
    <row r="7">
      <c r="A7" s="5" t="n">
        <v>46296</v>
      </c>
      <c r="B7" s="6" t="inlineStr">
        <is>
          <t>B-002</t>
        </is>
      </c>
      <c r="C7" s="6" t="inlineStr">
        <is>
          <t>M01</t>
        </is>
      </c>
      <c r="D7" s="10">
        <f>_xlfn.XLOOKUP(C7,Items!$A$5:$A$14,Items!$B$5:$B$14,"Check code")</f>
        <v/>
      </c>
      <c r="E7" s="6" t="n">
        <v>1</v>
      </c>
      <c r="F7" s="11">
        <f>_xlfn.XLOOKUP(C7,Items!$A$5:$A$14,Items!$F$5:$F$14,0)</f>
        <v/>
      </c>
      <c r="G7" s="12">
        <f>ROUND(E7*F7*(1-Setup!$B$4),2)</f>
        <v/>
      </c>
      <c r="H7" s="11">
        <f>E7*_xlfn.XLOOKUP(C7,Items!$A$5:$A$14,Items!$G$5:$G$14,0)</f>
        <v/>
      </c>
      <c r="I7" s="10">
        <f>B7&amp;"-"&amp;COUNTIF($B$5:B7,B7)</f>
        <v/>
      </c>
    </row>
    <row r="8">
      <c r="A8" s="5" t="n">
        <v>46296</v>
      </c>
      <c r="B8" s="6" t="inlineStr">
        <is>
          <t>B-003</t>
        </is>
      </c>
      <c r="C8" s="6" t="inlineStr">
        <is>
          <t>M03</t>
        </is>
      </c>
      <c r="D8" s="10">
        <f>_xlfn.XLOOKUP(C8,Items!$A$5:$A$14,Items!$B$5:$B$14,"Check code")</f>
        <v/>
      </c>
      <c r="E8" s="6" t="n">
        <v>2</v>
      </c>
      <c r="F8" s="11">
        <f>_xlfn.XLOOKUP(C8,Items!$A$5:$A$14,Items!$F$5:$F$14,0)</f>
        <v/>
      </c>
      <c r="G8" s="12">
        <f>ROUND(E8*F8*(1-Setup!$B$4),2)</f>
        <v/>
      </c>
      <c r="H8" s="11">
        <f>E8*_xlfn.XLOOKUP(C8,Items!$A$5:$A$14,Items!$G$5:$G$14,0)</f>
        <v/>
      </c>
      <c r="I8" s="10">
        <f>B8&amp;"-"&amp;COUNTIF($B$5:B8,B8)</f>
        <v/>
      </c>
    </row>
    <row r="9">
      <c r="A9" s="5" t="n">
        <v>46296</v>
      </c>
      <c r="B9" s="6" t="inlineStr">
        <is>
          <t>B-003</t>
        </is>
      </c>
      <c r="C9" s="6" t="inlineStr">
        <is>
          <t>M07</t>
        </is>
      </c>
      <c r="D9" s="10">
        <f>_xlfn.XLOOKUP(C9,Items!$A$5:$A$14,Items!$B$5:$B$14,"Check code")</f>
        <v/>
      </c>
      <c r="E9" s="6" t="n">
        <v>3</v>
      </c>
      <c r="F9" s="11">
        <f>_xlfn.XLOOKUP(C9,Items!$A$5:$A$14,Items!$F$5:$F$14,0)</f>
        <v/>
      </c>
      <c r="G9" s="12">
        <f>ROUND(E9*F9*(1-Setup!$B$4),2)</f>
        <v/>
      </c>
      <c r="H9" s="11">
        <f>E9*_xlfn.XLOOKUP(C9,Items!$A$5:$A$14,Items!$G$5:$G$14,0)</f>
        <v/>
      </c>
      <c r="I9" s="10">
        <f>B9&amp;"-"&amp;COUNTIF($B$5:B9,B9)</f>
        <v/>
      </c>
    </row>
    <row r="10">
      <c r="A10" s="5" t="n">
        <v>46296</v>
      </c>
      <c r="B10" s="6" t="inlineStr">
        <is>
          <t>B-004</t>
        </is>
      </c>
      <c r="C10" s="6" t="inlineStr">
        <is>
          <t>M01</t>
        </is>
      </c>
      <c r="D10" s="10">
        <f>_xlfn.XLOOKUP(C10,Items!$A$5:$A$14,Items!$B$5:$B$14,"Check code")</f>
        <v/>
      </c>
      <c r="E10" s="6" t="n">
        <v>3</v>
      </c>
      <c r="F10" s="11">
        <f>_xlfn.XLOOKUP(C10,Items!$A$5:$A$14,Items!$F$5:$F$14,0)</f>
        <v/>
      </c>
      <c r="G10" s="12">
        <f>ROUND(E10*F10*(1-Setup!$B$4),2)</f>
        <v/>
      </c>
      <c r="H10" s="11">
        <f>E10*_xlfn.XLOOKUP(C10,Items!$A$5:$A$14,Items!$G$5:$G$14,0)</f>
        <v/>
      </c>
      <c r="I10" s="10">
        <f>B10&amp;"-"&amp;COUNTIF($B$5:B10,B10)</f>
        <v/>
      </c>
    </row>
    <row r="11">
      <c r="A11" s="5" t="n">
        <v>46297</v>
      </c>
      <c r="B11" s="6" t="inlineStr">
        <is>
          <t>B-005</t>
        </is>
      </c>
      <c r="C11" s="6" t="inlineStr">
        <is>
          <t>M01</t>
        </is>
      </c>
      <c r="D11" s="10">
        <f>_xlfn.XLOOKUP(C11,Items!$A$5:$A$14,Items!$B$5:$B$14,"Check code")</f>
        <v/>
      </c>
      <c r="E11" s="6" t="n">
        <v>1</v>
      </c>
      <c r="F11" s="11">
        <f>_xlfn.XLOOKUP(C11,Items!$A$5:$A$14,Items!$F$5:$F$14,0)</f>
        <v/>
      </c>
      <c r="G11" s="12">
        <f>ROUND(E11*F11*(1-Setup!$B$4),2)</f>
        <v/>
      </c>
      <c r="H11" s="11">
        <f>E11*_xlfn.XLOOKUP(C11,Items!$A$5:$A$14,Items!$G$5:$G$14,0)</f>
        <v/>
      </c>
      <c r="I11" s="10">
        <f>B11&amp;"-"&amp;COUNTIF($B$5:B11,B11)</f>
        <v/>
      </c>
    </row>
    <row r="12">
      <c r="A12" s="5" t="n">
        <v>46297</v>
      </c>
      <c r="B12" s="6" t="inlineStr">
        <is>
          <t>B-005</t>
        </is>
      </c>
      <c r="C12" s="6" t="inlineStr">
        <is>
          <t>M04</t>
        </is>
      </c>
      <c r="D12" s="10">
        <f>_xlfn.XLOOKUP(C12,Items!$A$5:$A$14,Items!$B$5:$B$14,"Check code")</f>
        <v/>
      </c>
      <c r="E12" s="6" t="n">
        <v>1</v>
      </c>
      <c r="F12" s="11">
        <f>_xlfn.XLOOKUP(C12,Items!$A$5:$A$14,Items!$F$5:$F$14,0)</f>
        <v/>
      </c>
      <c r="G12" s="12">
        <f>ROUND(E12*F12*(1-Setup!$B$4),2)</f>
        <v/>
      </c>
      <c r="H12" s="11">
        <f>E12*_xlfn.XLOOKUP(C12,Items!$A$5:$A$14,Items!$G$5:$G$14,0)</f>
        <v/>
      </c>
      <c r="I12" s="10">
        <f>B12&amp;"-"&amp;COUNTIF($B$5:B12,B12)</f>
        <v/>
      </c>
    </row>
    <row r="13">
      <c r="A13" s="5" t="n">
        <v>46297</v>
      </c>
      <c r="B13" s="6" t="inlineStr">
        <is>
          <t>B-006</t>
        </is>
      </c>
      <c r="C13" s="6" t="inlineStr">
        <is>
          <t>M09</t>
        </is>
      </c>
      <c r="D13" s="10">
        <f>_xlfn.XLOOKUP(C13,Items!$A$5:$A$14,Items!$B$5:$B$14,"Check code")</f>
        <v/>
      </c>
      <c r="E13" s="6" t="n">
        <v>1</v>
      </c>
      <c r="F13" s="11">
        <f>_xlfn.XLOOKUP(C13,Items!$A$5:$A$14,Items!$F$5:$F$14,0)</f>
        <v/>
      </c>
      <c r="G13" s="12">
        <f>ROUND(E13*F13*(1-Setup!$B$4),2)</f>
        <v/>
      </c>
      <c r="H13" s="11">
        <f>E13*_xlfn.XLOOKUP(C13,Items!$A$5:$A$14,Items!$G$5:$G$14,0)</f>
        <v/>
      </c>
      <c r="I13" s="10">
        <f>B13&amp;"-"&amp;COUNTIF($B$5:B13,B13)</f>
        <v/>
      </c>
    </row>
    <row r="14">
      <c r="A14" s="5" t="n">
        <v>46297</v>
      </c>
      <c r="B14" s="6" t="inlineStr">
        <is>
          <t>B-007</t>
        </is>
      </c>
      <c r="C14" s="6" t="inlineStr">
        <is>
          <t>M05</t>
        </is>
      </c>
      <c r="D14" s="10">
        <f>_xlfn.XLOOKUP(C14,Items!$A$5:$A$14,Items!$B$5:$B$14,"Check code")</f>
        <v/>
      </c>
      <c r="E14" s="6" t="n">
        <v>2</v>
      </c>
      <c r="F14" s="11">
        <f>_xlfn.XLOOKUP(C14,Items!$A$5:$A$14,Items!$F$5:$F$14,0)</f>
        <v/>
      </c>
      <c r="G14" s="12">
        <f>ROUND(E14*F14*(1-Setup!$B$4),2)</f>
        <v/>
      </c>
      <c r="H14" s="11">
        <f>E14*_xlfn.XLOOKUP(C14,Items!$A$5:$A$14,Items!$G$5:$G$14,0)</f>
        <v/>
      </c>
      <c r="I14" s="10">
        <f>B14&amp;"-"&amp;COUNTIF($B$5:B14,B14)</f>
        <v/>
      </c>
    </row>
    <row r="15">
      <c r="A15" s="5" t="n">
        <v>46297</v>
      </c>
      <c r="B15" s="6" t="inlineStr">
        <is>
          <t>B-007</t>
        </is>
      </c>
      <c r="C15" s="6" t="inlineStr">
        <is>
          <t>M09</t>
        </is>
      </c>
      <c r="D15" s="10">
        <f>_xlfn.XLOOKUP(C15,Items!$A$5:$A$14,Items!$B$5:$B$14,"Check code")</f>
        <v/>
      </c>
      <c r="E15" s="6" t="n">
        <v>2</v>
      </c>
      <c r="F15" s="11">
        <f>_xlfn.XLOOKUP(C15,Items!$A$5:$A$14,Items!$F$5:$F$14,0)</f>
        <v/>
      </c>
      <c r="G15" s="12">
        <f>ROUND(E15*F15*(1-Setup!$B$4),2)</f>
        <v/>
      </c>
      <c r="H15" s="11">
        <f>E15*_xlfn.XLOOKUP(C15,Items!$A$5:$A$14,Items!$G$5:$G$14,0)</f>
        <v/>
      </c>
      <c r="I15" s="10">
        <f>B15&amp;"-"&amp;COUNTIF($B$5:B15,B15)</f>
        <v/>
      </c>
    </row>
    <row r="16">
      <c r="A16" s="5" t="n">
        <v>46297</v>
      </c>
      <c r="B16" s="6" t="inlineStr">
        <is>
          <t>B-007</t>
        </is>
      </c>
      <c r="C16" s="6" t="inlineStr">
        <is>
          <t>M08</t>
        </is>
      </c>
      <c r="D16" s="10">
        <f>_xlfn.XLOOKUP(C16,Items!$A$5:$A$14,Items!$B$5:$B$14,"Check code")</f>
        <v/>
      </c>
      <c r="E16" s="6" t="n">
        <v>1</v>
      </c>
      <c r="F16" s="11">
        <f>_xlfn.XLOOKUP(C16,Items!$A$5:$A$14,Items!$F$5:$F$14,0)</f>
        <v/>
      </c>
      <c r="G16" s="12">
        <f>ROUND(E16*F16*(1-Setup!$B$4),2)</f>
        <v/>
      </c>
      <c r="H16" s="11">
        <f>E16*_xlfn.XLOOKUP(C16,Items!$A$5:$A$14,Items!$G$5:$G$14,0)</f>
        <v/>
      </c>
      <c r="I16" s="10">
        <f>B16&amp;"-"&amp;COUNTIF($B$5:B16,B16)</f>
        <v/>
      </c>
    </row>
    <row r="17">
      <c r="A17" s="5" t="n">
        <v>46297</v>
      </c>
      <c r="B17" s="6" t="inlineStr">
        <is>
          <t>B-008</t>
        </is>
      </c>
      <c r="C17" s="6" t="inlineStr">
        <is>
          <t>M08</t>
        </is>
      </c>
      <c r="D17" s="10">
        <f>_xlfn.XLOOKUP(C17,Items!$A$5:$A$14,Items!$B$5:$B$14,"Check code")</f>
        <v/>
      </c>
      <c r="E17" s="6" t="n">
        <v>1</v>
      </c>
      <c r="F17" s="11">
        <f>_xlfn.XLOOKUP(C17,Items!$A$5:$A$14,Items!$F$5:$F$14,0)</f>
        <v/>
      </c>
      <c r="G17" s="12">
        <f>ROUND(E17*F17*(1-Setup!$B$4),2)</f>
        <v/>
      </c>
      <c r="H17" s="11">
        <f>E17*_xlfn.XLOOKUP(C17,Items!$A$5:$A$14,Items!$G$5:$G$14,0)</f>
        <v/>
      </c>
      <c r="I17" s="10">
        <f>B17&amp;"-"&amp;COUNTIF($B$5:B17,B17)</f>
        <v/>
      </c>
    </row>
    <row r="18">
      <c r="A18" s="5" t="n">
        <v>46298</v>
      </c>
      <c r="B18" s="6" t="inlineStr">
        <is>
          <t>B-009</t>
        </is>
      </c>
      <c r="C18" s="6" t="inlineStr">
        <is>
          <t>M07</t>
        </is>
      </c>
      <c r="D18" s="10">
        <f>_xlfn.XLOOKUP(C18,Items!$A$5:$A$14,Items!$B$5:$B$14,"Check code")</f>
        <v/>
      </c>
      <c r="E18" s="6" t="n">
        <v>1</v>
      </c>
      <c r="F18" s="11">
        <f>_xlfn.XLOOKUP(C18,Items!$A$5:$A$14,Items!$F$5:$F$14,0)</f>
        <v/>
      </c>
      <c r="G18" s="12">
        <f>ROUND(E18*F18*(1-Setup!$B$4),2)</f>
        <v/>
      </c>
      <c r="H18" s="11">
        <f>E18*_xlfn.XLOOKUP(C18,Items!$A$5:$A$14,Items!$G$5:$G$14,0)</f>
        <v/>
      </c>
      <c r="I18" s="10">
        <f>B18&amp;"-"&amp;COUNTIF($B$5:B18,B18)</f>
        <v/>
      </c>
    </row>
    <row r="19">
      <c r="A19" s="5" t="n">
        <v>46298</v>
      </c>
      <c r="B19" s="6" t="inlineStr">
        <is>
          <t>B-009</t>
        </is>
      </c>
      <c r="C19" s="6" t="inlineStr">
        <is>
          <t>M03</t>
        </is>
      </c>
      <c r="D19" s="10">
        <f>_xlfn.XLOOKUP(C19,Items!$A$5:$A$14,Items!$B$5:$B$14,"Check code")</f>
        <v/>
      </c>
      <c r="E19" s="6" t="n">
        <v>2</v>
      </c>
      <c r="F19" s="11">
        <f>_xlfn.XLOOKUP(C19,Items!$A$5:$A$14,Items!$F$5:$F$14,0)</f>
        <v/>
      </c>
      <c r="G19" s="12">
        <f>ROUND(E19*F19*(1-Setup!$B$4),2)</f>
        <v/>
      </c>
      <c r="H19" s="11">
        <f>E19*_xlfn.XLOOKUP(C19,Items!$A$5:$A$14,Items!$G$5:$G$14,0)</f>
        <v/>
      </c>
      <c r="I19" s="10">
        <f>B19&amp;"-"&amp;COUNTIF($B$5:B19,B19)</f>
        <v/>
      </c>
    </row>
    <row r="20">
      <c r="A20" s="5" t="n">
        <v>46298</v>
      </c>
      <c r="B20" s="6" t="inlineStr">
        <is>
          <t>B-010</t>
        </is>
      </c>
      <c r="C20" s="6" t="inlineStr">
        <is>
          <t>M10</t>
        </is>
      </c>
      <c r="D20" s="10">
        <f>_xlfn.XLOOKUP(C20,Items!$A$5:$A$14,Items!$B$5:$B$14,"Check code")</f>
        <v/>
      </c>
      <c r="E20" s="6" t="n">
        <v>1</v>
      </c>
      <c r="F20" s="11">
        <f>_xlfn.XLOOKUP(C20,Items!$A$5:$A$14,Items!$F$5:$F$14,0)</f>
        <v/>
      </c>
      <c r="G20" s="12">
        <f>ROUND(E20*F20*(1-Setup!$B$4),2)</f>
        <v/>
      </c>
      <c r="H20" s="11">
        <f>E20*_xlfn.XLOOKUP(C20,Items!$A$5:$A$14,Items!$G$5:$G$14,0)</f>
        <v/>
      </c>
      <c r="I20" s="10">
        <f>B20&amp;"-"&amp;COUNTIF($B$5:B20,B20)</f>
        <v/>
      </c>
    </row>
    <row r="21">
      <c r="A21" s="5" t="n">
        <v>46298</v>
      </c>
      <c r="B21" s="6" t="inlineStr">
        <is>
          <t>B-010</t>
        </is>
      </c>
      <c r="C21" s="6" t="inlineStr">
        <is>
          <t>M03</t>
        </is>
      </c>
      <c r="D21" s="10">
        <f>_xlfn.XLOOKUP(C21,Items!$A$5:$A$14,Items!$B$5:$B$14,"Check code")</f>
        <v/>
      </c>
      <c r="E21" s="6" t="n">
        <v>2</v>
      </c>
      <c r="F21" s="11">
        <f>_xlfn.XLOOKUP(C21,Items!$A$5:$A$14,Items!$F$5:$F$14,0)</f>
        <v/>
      </c>
      <c r="G21" s="12">
        <f>ROUND(E21*F21*(1-Setup!$B$4),2)</f>
        <v/>
      </c>
      <c r="H21" s="11">
        <f>E21*_xlfn.XLOOKUP(C21,Items!$A$5:$A$14,Items!$G$5:$G$14,0)</f>
        <v/>
      </c>
      <c r="I21" s="10">
        <f>B21&amp;"-"&amp;COUNTIF($B$5:B21,B21)</f>
        <v/>
      </c>
    </row>
    <row r="22">
      <c r="A22" s="5" t="n">
        <v>46298</v>
      </c>
      <c r="B22" s="6" t="inlineStr">
        <is>
          <t>B-010</t>
        </is>
      </c>
      <c r="C22" s="6" t="inlineStr">
        <is>
          <t>M09</t>
        </is>
      </c>
      <c r="D22" s="10">
        <f>_xlfn.XLOOKUP(C22,Items!$A$5:$A$14,Items!$B$5:$B$14,"Check code")</f>
        <v/>
      </c>
      <c r="E22" s="6" t="n">
        <v>1</v>
      </c>
      <c r="F22" s="11">
        <f>_xlfn.XLOOKUP(C22,Items!$A$5:$A$14,Items!$F$5:$F$14,0)</f>
        <v/>
      </c>
      <c r="G22" s="12">
        <f>ROUND(E22*F22*(1-Setup!$B$4),2)</f>
        <v/>
      </c>
      <c r="H22" s="11">
        <f>E22*_xlfn.XLOOKUP(C22,Items!$A$5:$A$14,Items!$G$5:$G$14,0)</f>
        <v/>
      </c>
      <c r="I22" s="10">
        <f>B22&amp;"-"&amp;COUNTIF($B$5:B22,B22)</f>
        <v/>
      </c>
    </row>
    <row r="23">
      <c r="A23" s="5" t="n">
        <v>46298</v>
      </c>
      <c r="B23" s="6" t="inlineStr">
        <is>
          <t>B-011</t>
        </is>
      </c>
      <c r="C23" s="6" t="inlineStr">
        <is>
          <t>M08</t>
        </is>
      </c>
      <c r="D23" s="10">
        <f>_xlfn.XLOOKUP(C23,Items!$A$5:$A$14,Items!$B$5:$B$14,"Check code")</f>
        <v/>
      </c>
      <c r="E23" s="6" t="n">
        <v>1</v>
      </c>
      <c r="F23" s="11">
        <f>_xlfn.XLOOKUP(C23,Items!$A$5:$A$14,Items!$F$5:$F$14,0)</f>
        <v/>
      </c>
      <c r="G23" s="12">
        <f>ROUND(E23*F23*(1-Setup!$B$4),2)</f>
        <v/>
      </c>
      <c r="H23" s="11">
        <f>E23*_xlfn.XLOOKUP(C23,Items!$A$5:$A$14,Items!$G$5:$G$14,0)</f>
        <v/>
      </c>
      <c r="I23" s="10">
        <f>B23&amp;"-"&amp;COUNTIF($B$5:B23,B23)</f>
        <v/>
      </c>
    </row>
    <row r="24">
      <c r="A24" s="5" t="n">
        <v>46298</v>
      </c>
      <c r="B24" s="6" t="inlineStr">
        <is>
          <t>B-011</t>
        </is>
      </c>
      <c r="C24" s="6" t="inlineStr">
        <is>
          <t>M10</t>
        </is>
      </c>
      <c r="D24" s="10">
        <f>_xlfn.XLOOKUP(C24,Items!$A$5:$A$14,Items!$B$5:$B$14,"Check code")</f>
        <v/>
      </c>
      <c r="E24" s="6" t="n">
        <v>1</v>
      </c>
      <c r="F24" s="11">
        <f>_xlfn.XLOOKUP(C24,Items!$A$5:$A$14,Items!$F$5:$F$14,0)</f>
        <v/>
      </c>
      <c r="G24" s="12">
        <f>ROUND(E24*F24*(1-Setup!$B$4),2)</f>
        <v/>
      </c>
      <c r="H24" s="11">
        <f>E24*_xlfn.XLOOKUP(C24,Items!$A$5:$A$14,Items!$G$5:$G$14,0)</f>
        <v/>
      </c>
      <c r="I24" s="10">
        <f>B24&amp;"-"&amp;COUNTIF($B$5:B24,B24)</f>
        <v/>
      </c>
    </row>
    <row r="25">
      <c r="A25" s="5" t="n">
        <v>46298</v>
      </c>
      <c r="B25" s="6" t="inlineStr">
        <is>
          <t>B-011</t>
        </is>
      </c>
      <c r="C25" s="6" t="inlineStr">
        <is>
          <t>M05</t>
        </is>
      </c>
      <c r="D25" s="10">
        <f>_xlfn.XLOOKUP(C25,Items!$A$5:$A$14,Items!$B$5:$B$14,"Check code")</f>
        <v/>
      </c>
      <c r="E25" s="6" t="n">
        <v>1</v>
      </c>
      <c r="F25" s="11">
        <f>_xlfn.XLOOKUP(C25,Items!$A$5:$A$14,Items!$F$5:$F$14,0)</f>
        <v/>
      </c>
      <c r="G25" s="12">
        <f>ROUND(E25*F25*(1-Setup!$B$4),2)</f>
        <v/>
      </c>
      <c r="H25" s="11">
        <f>E25*_xlfn.XLOOKUP(C25,Items!$A$5:$A$14,Items!$G$5:$G$14,0)</f>
        <v/>
      </c>
      <c r="I25" s="10">
        <f>B25&amp;"-"&amp;COUNTIF($B$5:B25,B25)</f>
        <v/>
      </c>
    </row>
    <row r="26">
      <c r="A26" s="5" t="n">
        <v>46298</v>
      </c>
      <c r="B26" s="6" t="inlineStr">
        <is>
          <t>B-012</t>
        </is>
      </c>
      <c r="C26" s="6" t="inlineStr">
        <is>
          <t>M10</t>
        </is>
      </c>
      <c r="D26" s="10">
        <f>_xlfn.XLOOKUP(C26,Items!$A$5:$A$14,Items!$B$5:$B$14,"Check code")</f>
        <v/>
      </c>
      <c r="E26" s="6" t="n">
        <v>2</v>
      </c>
      <c r="F26" s="11">
        <f>_xlfn.XLOOKUP(C26,Items!$A$5:$A$14,Items!$F$5:$F$14,0)</f>
        <v/>
      </c>
      <c r="G26" s="12">
        <f>ROUND(E26*F26*(1-Setup!$B$4),2)</f>
        <v/>
      </c>
      <c r="H26" s="11">
        <f>E26*_xlfn.XLOOKUP(C26,Items!$A$5:$A$14,Items!$G$5:$G$14,0)</f>
        <v/>
      </c>
      <c r="I26" s="10">
        <f>B26&amp;"-"&amp;COUNTIF($B$5:B26,B26)</f>
        <v/>
      </c>
    </row>
    <row r="27">
      <c r="A27" s="5" t="n">
        <v>46298</v>
      </c>
      <c r="B27" s="6" t="inlineStr">
        <is>
          <t>B-013</t>
        </is>
      </c>
      <c r="C27" s="6" t="inlineStr">
        <is>
          <t>M03</t>
        </is>
      </c>
      <c r="D27" s="10">
        <f>_xlfn.XLOOKUP(C27,Items!$A$5:$A$14,Items!$B$5:$B$14,"Check code")</f>
        <v/>
      </c>
      <c r="E27" s="6" t="n">
        <v>3</v>
      </c>
      <c r="F27" s="11">
        <f>_xlfn.XLOOKUP(C27,Items!$A$5:$A$14,Items!$F$5:$F$14,0)</f>
        <v/>
      </c>
      <c r="G27" s="12">
        <f>ROUND(E27*F27*(1-Setup!$B$4),2)</f>
        <v/>
      </c>
      <c r="H27" s="11">
        <f>E27*_xlfn.XLOOKUP(C27,Items!$A$5:$A$14,Items!$G$5:$G$14,0)</f>
        <v/>
      </c>
      <c r="I27" s="10">
        <f>B27&amp;"-"&amp;COUNTIF($B$5:B27,B27)</f>
        <v/>
      </c>
    </row>
    <row r="28">
      <c r="A28" s="5" t="n">
        <v>46298</v>
      </c>
      <c r="B28" s="6" t="inlineStr">
        <is>
          <t>B-013</t>
        </is>
      </c>
      <c r="C28" s="6" t="inlineStr">
        <is>
          <t>M10</t>
        </is>
      </c>
      <c r="D28" s="10">
        <f>_xlfn.XLOOKUP(C28,Items!$A$5:$A$14,Items!$B$5:$B$14,"Check code")</f>
        <v/>
      </c>
      <c r="E28" s="6" t="n">
        <v>1</v>
      </c>
      <c r="F28" s="11">
        <f>_xlfn.XLOOKUP(C28,Items!$A$5:$A$14,Items!$F$5:$F$14,0)</f>
        <v/>
      </c>
      <c r="G28" s="12">
        <f>ROUND(E28*F28*(1-Setup!$B$4),2)</f>
        <v/>
      </c>
      <c r="H28" s="11">
        <f>E28*_xlfn.XLOOKUP(C28,Items!$A$5:$A$14,Items!$G$5:$G$14,0)</f>
        <v/>
      </c>
      <c r="I28" s="10">
        <f>B28&amp;"-"&amp;COUNTIF($B$5:B28,B28)</f>
        <v/>
      </c>
    </row>
    <row r="29">
      <c r="A29" s="5" t="n">
        <v>46299</v>
      </c>
      <c r="B29" s="6" t="inlineStr">
        <is>
          <t>B-014</t>
        </is>
      </c>
      <c r="C29" s="6" t="inlineStr">
        <is>
          <t>M03</t>
        </is>
      </c>
      <c r="D29" s="10">
        <f>_xlfn.XLOOKUP(C29,Items!$A$5:$A$14,Items!$B$5:$B$14,"Check code")</f>
        <v/>
      </c>
      <c r="E29" s="6" t="n">
        <v>3</v>
      </c>
      <c r="F29" s="11">
        <f>_xlfn.XLOOKUP(C29,Items!$A$5:$A$14,Items!$F$5:$F$14,0)</f>
        <v/>
      </c>
      <c r="G29" s="12">
        <f>ROUND(E29*F29*(1-Setup!$B$4),2)</f>
        <v/>
      </c>
      <c r="H29" s="11">
        <f>E29*_xlfn.XLOOKUP(C29,Items!$A$5:$A$14,Items!$G$5:$G$14,0)</f>
        <v/>
      </c>
      <c r="I29" s="10">
        <f>B29&amp;"-"&amp;COUNTIF($B$5:B29,B29)</f>
        <v/>
      </c>
    </row>
    <row r="30">
      <c r="A30" s="5" t="n">
        <v>46299</v>
      </c>
      <c r="B30" s="6" t="inlineStr">
        <is>
          <t>B-015</t>
        </is>
      </c>
      <c r="C30" s="6" t="inlineStr">
        <is>
          <t>M04</t>
        </is>
      </c>
      <c r="D30" s="10">
        <f>_xlfn.XLOOKUP(C30,Items!$A$5:$A$14,Items!$B$5:$B$14,"Check code")</f>
        <v/>
      </c>
      <c r="E30" s="6" t="n">
        <v>3</v>
      </c>
      <c r="F30" s="11">
        <f>_xlfn.XLOOKUP(C30,Items!$A$5:$A$14,Items!$F$5:$F$14,0)</f>
        <v/>
      </c>
      <c r="G30" s="12">
        <f>ROUND(E30*F30*(1-Setup!$B$4),2)</f>
        <v/>
      </c>
      <c r="H30" s="11">
        <f>E30*_xlfn.XLOOKUP(C30,Items!$A$5:$A$14,Items!$G$5:$G$14,0)</f>
        <v/>
      </c>
      <c r="I30" s="10">
        <f>B30&amp;"-"&amp;COUNTIF($B$5:B30,B30)</f>
        <v/>
      </c>
    </row>
    <row r="31">
      <c r="A31" s="5" t="n">
        <v>46299</v>
      </c>
      <c r="B31" s="6" t="inlineStr">
        <is>
          <t>B-015</t>
        </is>
      </c>
      <c r="C31" s="6" t="inlineStr">
        <is>
          <t>M05</t>
        </is>
      </c>
      <c r="D31" s="10">
        <f>_xlfn.XLOOKUP(C31,Items!$A$5:$A$14,Items!$B$5:$B$14,"Check code")</f>
        <v/>
      </c>
      <c r="E31" s="6" t="n">
        <v>3</v>
      </c>
      <c r="F31" s="11">
        <f>_xlfn.XLOOKUP(C31,Items!$A$5:$A$14,Items!$F$5:$F$14,0)</f>
        <v/>
      </c>
      <c r="G31" s="12">
        <f>ROUND(E31*F31*(1-Setup!$B$4),2)</f>
        <v/>
      </c>
      <c r="H31" s="11">
        <f>E31*_xlfn.XLOOKUP(C31,Items!$A$5:$A$14,Items!$G$5:$G$14,0)</f>
        <v/>
      </c>
      <c r="I31" s="10">
        <f>B31&amp;"-"&amp;COUNTIF($B$5:B31,B31)</f>
        <v/>
      </c>
    </row>
    <row r="32">
      <c r="A32" s="5" t="n">
        <v>46299</v>
      </c>
      <c r="B32" s="6" t="inlineStr">
        <is>
          <t>B-015</t>
        </is>
      </c>
      <c r="C32" s="6" t="inlineStr">
        <is>
          <t>M02</t>
        </is>
      </c>
      <c r="D32" s="10">
        <f>_xlfn.XLOOKUP(C32,Items!$A$5:$A$14,Items!$B$5:$B$14,"Check code")</f>
        <v/>
      </c>
      <c r="E32" s="6" t="n">
        <v>2</v>
      </c>
      <c r="F32" s="11">
        <f>_xlfn.XLOOKUP(C32,Items!$A$5:$A$14,Items!$F$5:$F$14,0)</f>
        <v/>
      </c>
      <c r="G32" s="12">
        <f>ROUND(E32*F32*(1-Setup!$B$4),2)</f>
        <v/>
      </c>
      <c r="H32" s="11">
        <f>E32*_xlfn.XLOOKUP(C32,Items!$A$5:$A$14,Items!$G$5:$G$14,0)</f>
        <v/>
      </c>
      <c r="I32" s="10">
        <f>B32&amp;"-"&amp;COUNTIF($B$5:B32,B32)</f>
        <v/>
      </c>
    </row>
    <row r="33">
      <c r="A33" s="5" t="n">
        <v>46299</v>
      </c>
      <c r="B33" s="6" t="inlineStr">
        <is>
          <t>B-016</t>
        </is>
      </c>
      <c r="C33" s="6" t="inlineStr">
        <is>
          <t>M10</t>
        </is>
      </c>
      <c r="D33" s="10">
        <f>_xlfn.XLOOKUP(C33,Items!$A$5:$A$14,Items!$B$5:$B$14,"Check code")</f>
        <v/>
      </c>
      <c r="E33" s="6" t="n">
        <v>1</v>
      </c>
      <c r="F33" s="11">
        <f>_xlfn.XLOOKUP(C33,Items!$A$5:$A$14,Items!$F$5:$F$14,0)</f>
        <v/>
      </c>
      <c r="G33" s="12">
        <f>ROUND(E33*F33*(1-Setup!$B$4),2)</f>
        <v/>
      </c>
      <c r="H33" s="11">
        <f>E33*_xlfn.XLOOKUP(C33,Items!$A$5:$A$14,Items!$G$5:$G$14,0)</f>
        <v/>
      </c>
      <c r="I33" s="10">
        <f>B33&amp;"-"&amp;COUNTIF($B$5:B33,B33)</f>
        <v/>
      </c>
    </row>
    <row r="34">
      <c r="A34" s="5" t="n">
        <v>46300</v>
      </c>
      <c r="B34" s="6" t="inlineStr">
        <is>
          <t>B-017</t>
        </is>
      </c>
      <c r="C34" s="6" t="inlineStr">
        <is>
          <t>M04</t>
        </is>
      </c>
      <c r="D34" s="10">
        <f>_xlfn.XLOOKUP(C34,Items!$A$5:$A$14,Items!$B$5:$B$14,"Check code")</f>
        <v/>
      </c>
      <c r="E34" s="6" t="n">
        <v>1</v>
      </c>
      <c r="F34" s="11">
        <f>_xlfn.XLOOKUP(C34,Items!$A$5:$A$14,Items!$F$5:$F$14,0)</f>
        <v/>
      </c>
      <c r="G34" s="12">
        <f>ROUND(E34*F34*(1-Setup!$B$4),2)</f>
        <v/>
      </c>
      <c r="H34" s="11">
        <f>E34*_xlfn.XLOOKUP(C34,Items!$A$5:$A$14,Items!$G$5:$G$14,0)</f>
        <v/>
      </c>
      <c r="I34" s="10">
        <f>B34&amp;"-"&amp;COUNTIF($B$5:B34,B34)</f>
        <v/>
      </c>
    </row>
    <row r="35">
      <c r="A35" s="5" t="n">
        <v>46300</v>
      </c>
      <c r="B35" s="6" t="inlineStr">
        <is>
          <t>B-017</t>
        </is>
      </c>
      <c r="C35" s="6" t="inlineStr">
        <is>
          <t>M03</t>
        </is>
      </c>
      <c r="D35" s="10">
        <f>_xlfn.XLOOKUP(C35,Items!$A$5:$A$14,Items!$B$5:$B$14,"Check code")</f>
        <v/>
      </c>
      <c r="E35" s="6" t="n">
        <v>3</v>
      </c>
      <c r="F35" s="11">
        <f>_xlfn.XLOOKUP(C35,Items!$A$5:$A$14,Items!$F$5:$F$14,0)</f>
        <v/>
      </c>
      <c r="G35" s="12">
        <f>ROUND(E35*F35*(1-Setup!$B$4),2)</f>
        <v/>
      </c>
      <c r="H35" s="11">
        <f>E35*_xlfn.XLOOKUP(C35,Items!$A$5:$A$14,Items!$G$5:$G$14,0)</f>
        <v/>
      </c>
      <c r="I35" s="10">
        <f>B35&amp;"-"&amp;COUNTIF($B$5:B35,B35)</f>
        <v/>
      </c>
    </row>
    <row r="36">
      <c r="A36" s="5" t="n">
        <v>46300</v>
      </c>
      <c r="B36" s="6" t="inlineStr">
        <is>
          <t>B-017</t>
        </is>
      </c>
      <c r="C36" s="6" t="inlineStr">
        <is>
          <t>M05</t>
        </is>
      </c>
      <c r="D36" s="10">
        <f>_xlfn.XLOOKUP(C36,Items!$A$5:$A$14,Items!$B$5:$B$14,"Check code")</f>
        <v/>
      </c>
      <c r="E36" s="6" t="n">
        <v>2</v>
      </c>
      <c r="F36" s="11">
        <f>_xlfn.XLOOKUP(C36,Items!$A$5:$A$14,Items!$F$5:$F$14,0)</f>
        <v/>
      </c>
      <c r="G36" s="12">
        <f>ROUND(E36*F36*(1-Setup!$B$4),2)</f>
        <v/>
      </c>
      <c r="H36" s="11">
        <f>E36*_xlfn.XLOOKUP(C36,Items!$A$5:$A$14,Items!$G$5:$G$14,0)</f>
        <v/>
      </c>
      <c r="I36" s="10">
        <f>B36&amp;"-"&amp;COUNTIF($B$5:B36,B36)</f>
        <v/>
      </c>
    </row>
    <row r="37">
      <c r="A37" s="5" t="n">
        <v>46300</v>
      </c>
      <c r="B37" s="6" t="inlineStr">
        <is>
          <t>B-018</t>
        </is>
      </c>
      <c r="C37" s="6" t="inlineStr">
        <is>
          <t>M03</t>
        </is>
      </c>
      <c r="D37" s="10">
        <f>_xlfn.XLOOKUP(C37,Items!$A$5:$A$14,Items!$B$5:$B$14,"Check code")</f>
        <v/>
      </c>
      <c r="E37" s="6" t="n">
        <v>3</v>
      </c>
      <c r="F37" s="11">
        <f>_xlfn.XLOOKUP(C37,Items!$A$5:$A$14,Items!$F$5:$F$14,0)</f>
        <v/>
      </c>
      <c r="G37" s="12">
        <f>ROUND(E37*F37*(1-Setup!$B$4),2)</f>
        <v/>
      </c>
      <c r="H37" s="11">
        <f>E37*_xlfn.XLOOKUP(C37,Items!$A$5:$A$14,Items!$G$5:$G$14,0)</f>
        <v/>
      </c>
      <c r="I37" s="10">
        <f>B37&amp;"-"&amp;COUNTIF($B$5:B37,B37)</f>
        <v/>
      </c>
    </row>
    <row r="38">
      <c r="A38" s="5" t="n">
        <v>46300</v>
      </c>
      <c r="B38" s="6" t="inlineStr">
        <is>
          <t>B-018</t>
        </is>
      </c>
      <c r="C38" s="6" t="inlineStr">
        <is>
          <t>M04</t>
        </is>
      </c>
      <c r="D38" s="10">
        <f>_xlfn.XLOOKUP(C38,Items!$A$5:$A$14,Items!$B$5:$B$14,"Check code")</f>
        <v/>
      </c>
      <c r="E38" s="6" t="n">
        <v>3</v>
      </c>
      <c r="F38" s="11">
        <f>_xlfn.XLOOKUP(C38,Items!$A$5:$A$14,Items!$F$5:$F$14,0)</f>
        <v/>
      </c>
      <c r="G38" s="12">
        <f>ROUND(E38*F38*(1-Setup!$B$4),2)</f>
        <v/>
      </c>
      <c r="H38" s="11">
        <f>E38*_xlfn.XLOOKUP(C38,Items!$A$5:$A$14,Items!$G$5:$G$14,0)</f>
        <v/>
      </c>
      <c r="I38" s="10">
        <f>B38&amp;"-"&amp;COUNTIF($B$5:B38,B38)</f>
        <v/>
      </c>
    </row>
    <row r="39">
      <c r="A39" s="5" t="n">
        <v>46300</v>
      </c>
      <c r="B39" s="6" t="inlineStr">
        <is>
          <t>B-018</t>
        </is>
      </c>
      <c r="C39" s="6" t="inlineStr">
        <is>
          <t>M05</t>
        </is>
      </c>
      <c r="D39" s="10">
        <f>_xlfn.XLOOKUP(C39,Items!$A$5:$A$14,Items!$B$5:$B$14,"Check code")</f>
        <v/>
      </c>
      <c r="E39" s="6" t="n">
        <v>2</v>
      </c>
      <c r="F39" s="11">
        <f>_xlfn.XLOOKUP(C39,Items!$A$5:$A$14,Items!$F$5:$F$14,0)</f>
        <v/>
      </c>
      <c r="G39" s="12">
        <f>ROUND(E39*F39*(1-Setup!$B$4),2)</f>
        <v/>
      </c>
      <c r="H39" s="11">
        <f>E39*_xlfn.XLOOKUP(C39,Items!$A$5:$A$14,Items!$G$5:$G$14,0)</f>
        <v/>
      </c>
      <c r="I39" s="10">
        <f>B39&amp;"-"&amp;COUNTIF($B$5:B39,B39)</f>
        <v/>
      </c>
    </row>
    <row r="40">
      <c r="A40" s="5" t="n">
        <v>46300</v>
      </c>
      <c r="B40" s="6" t="inlineStr">
        <is>
          <t>B-019</t>
        </is>
      </c>
      <c r="C40" s="6" t="inlineStr">
        <is>
          <t>M04</t>
        </is>
      </c>
      <c r="D40" s="10">
        <f>_xlfn.XLOOKUP(C40,Items!$A$5:$A$14,Items!$B$5:$B$14,"Check code")</f>
        <v/>
      </c>
      <c r="E40" s="6" t="n">
        <v>3</v>
      </c>
      <c r="F40" s="11">
        <f>_xlfn.XLOOKUP(C40,Items!$A$5:$A$14,Items!$F$5:$F$14,0)</f>
        <v/>
      </c>
      <c r="G40" s="12">
        <f>ROUND(E40*F40*(1-Setup!$B$4),2)</f>
        <v/>
      </c>
      <c r="H40" s="11">
        <f>E40*_xlfn.XLOOKUP(C40,Items!$A$5:$A$14,Items!$G$5:$G$14,0)</f>
        <v/>
      </c>
      <c r="I40" s="10">
        <f>B40&amp;"-"&amp;COUNTIF($B$5:B40,B40)</f>
        <v/>
      </c>
    </row>
    <row r="41">
      <c r="A41" s="5" t="n">
        <v>46300</v>
      </c>
      <c r="B41" s="6" t="inlineStr">
        <is>
          <t>B-019</t>
        </is>
      </c>
      <c r="C41" s="6" t="inlineStr">
        <is>
          <t>M02</t>
        </is>
      </c>
      <c r="D41" s="10">
        <f>_xlfn.XLOOKUP(C41,Items!$A$5:$A$14,Items!$B$5:$B$14,"Check code")</f>
        <v/>
      </c>
      <c r="E41" s="6" t="n">
        <v>1</v>
      </c>
      <c r="F41" s="11">
        <f>_xlfn.XLOOKUP(C41,Items!$A$5:$A$14,Items!$F$5:$F$14,0)</f>
        <v/>
      </c>
      <c r="G41" s="12">
        <f>ROUND(E41*F41*(1-Setup!$B$4),2)</f>
        <v/>
      </c>
      <c r="H41" s="11">
        <f>E41*_xlfn.XLOOKUP(C41,Items!$A$5:$A$14,Items!$G$5:$G$14,0)</f>
        <v/>
      </c>
      <c r="I41" s="10">
        <f>B41&amp;"-"&amp;COUNTIF($B$5:B41,B41)</f>
        <v/>
      </c>
    </row>
    <row r="42">
      <c r="A42" s="5" t="n">
        <v>46300</v>
      </c>
      <c r="B42" s="6" t="inlineStr">
        <is>
          <t>B-019</t>
        </is>
      </c>
      <c r="C42" s="6" t="inlineStr">
        <is>
          <t>M07</t>
        </is>
      </c>
      <c r="D42" s="10">
        <f>_xlfn.XLOOKUP(C42,Items!$A$5:$A$14,Items!$B$5:$B$14,"Check code")</f>
        <v/>
      </c>
      <c r="E42" s="6" t="n">
        <v>1</v>
      </c>
      <c r="F42" s="11">
        <f>_xlfn.XLOOKUP(C42,Items!$A$5:$A$14,Items!$F$5:$F$14,0)</f>
        <v/>
      </c>
      <c r="G42" s="12">
        <f>ROUND(E42*F42*(1-Setup!$B$4),2)</f>
        <v/>
      </c>
      <c r="H42" s="11">
        <f>E42*_xlfn.XLOOKUP(C42,Items!$A$5:$A$14,Items!$G$5:$G$14,0)</f>
        <v/>
      </c>
      <c r="I42" s="10">
        <f>B42&amp;"-"&amp;COUNTIF($B$5:B42,B42)</f>
        <v/>
      </c>
    </row>
    <row r="43">
      <c r="A43" s="5" t="n">
        <v>46300</v>
      </c>
      <c r="B43" s="6" t="inlineStr">
        <is>
          <t>B-020</t>
        </is>
      </c>
      <c r="C43" s="6" t="inlineStr">
        <is>
          <t>M01</t>
        </is>
      </c>
      <c r="D43" s="10">
        <f>_xlfn.XLOOKUP(C43,Items!$A$5:$A$14,Items!$B$5:$B$14,"Check code")</f>
        <v/>
      </c>
      <c r="E43" s="6" t="n">
        <v>1</v>
      </c>
      <c r="F43" s="11">
        <f>_xlfn.XLOOKUP(C43,Items!$A$5:$A$14,Items!$F$5:$F$14,0)</f>
        <v/>
      </c>
      <c r="G43" s="12">
        <f>ROUND(E43*F43*(1-Setup!$B$4),2)</f>
        <v/>
      </c>
      <c r="H43" s="11">
        <f>E43*_xlfn.XLOOKUP(C43,Items!$A$5:$A$14,Items!$G$5:$G$14,0)</f>
        <v/>
      </c>
      <c r="I43" s="10">
        <f>B43&amp;"-"&amp;COUNTIF($B$5:B43,B43)</f>
        <v/>
      </c>
    </row>
    <row r="44">
      <c r="A44" s="5" t="n">
        <v>46300</v>
      </c>
      <c r="B44" s="6" t="inlineStr">
        <is>
          <t>B-020</t>
        </is>
      </c>
      <c r="C44" s="6" t="inlineStr">
        <is>
          <t>M07</t>
        </is>
      </c>
      <c r="D44" s="10">
        <f>_xlfn.XLOOKUP(C44,Items!$A$5:$A$14,Items!$B$5:$B$14,"Check code")</f>
        <v/>
      </c>
      <c r="E44" s="6" t="n">
        <v>2</v>
      </c>
      <c r="F44" s="11">
        <f>_xlfn.XLOOKUP(C44,Items!$A$5:$A$14,Items!$F$5:$F$14,0)</f>
        <v/>
      </c>
      <c r="G44" s="12">
        <f>ROUND(E44*F44*(1-Setup!$B$4),2)</f>
        <v/>
      </c>
      <c r="H44" s="11">
        <f>E44*_xlfn.XLOOKUP(C44,Items!$A$5:$A$14,Items!$G$5:$G$14,0)</f>
        <v/>
      </c>
      <c r="I44" s="10">
        <f>B44&amp;"-"&amp;COUNTIF($B$5:B44,B44)</f>
        <v/>
      </c>
    </row>
    <row r="45">
      <c r="A45" s="5" t="n">
        <v>46300</v>
      </c>
      <c r="B45" s="6" t="inlineStr">
        <is>
          <t>B-020</t>
        </is>
      </c>
      <c r="C45" s="6" t="inlineStr">
        <is>
          <t>M03</t>
        </is>
      </c>
      <c r="D45" s="10">
        <f>_xlfn.XLOOKUP(C45,Items!$A$5:$A$14,Items!$B$5:$B$14,"Check code")</f>
        <v/>
      </c>
      <c r="E45" s="6" t="n">
        <v>1</v>
      </c>
      <c r="F45" s="11">
        <f>_xlfn.XLOOKUP(C45,Items!$A$5:$A$14,Items!$F$5:$F$14,0)</f>
        <v/>
      </c>
      <c r="G45" s="12">
        <f>ROUND(E45*F45*(1-Setup!$B$4),2)</f>
        <v/>
      </c>
      <c r="H45" s="11">
        <f>E45*_xlfn.XLOOKUP(C45,Items!$A$5:$A$14,Items!$G$5:$G$14,0)</f>
        <v/>
      </c>
      <c r="I45" s="10">
        <f>B45&amp;"-"&amp;COUNTIF($B$5:B45,B45)</f>
        <v/>
      </c>
    </row>
    <row r="46">
      <c r="A46" s="5" t="n">
        <v>46300</v>
      </c>
      <c r="B46" s="6" t="inlineStr">
        <is>
          <t>B-021</t>
        </is>
      </c>
      <c r="C46" s="6" t="inlineStr">
        <is>
          <t>M10</t>
        </is>
      </c>
      <c r="D46" s="10">
        <f>_xlfn.XLOOKUP(C46,Items!$A$5:$A$14,Items!$B$5:$B$14,"Check code")</f>
        <v/>
      </c>
      <c r="E46" s="6" t="n">
        <v>1</v>
      </c>
      <c r="F46" s="11">
        <f>_xlfn.XLOOKUP(C46,Items!$A$5:$A$14,Items!$F$5:$F$14,0)</f>
        <v/>
      </c>
      <c r="G46" s="12">
        <f>ROUND(E46*F46*(1-Setup!$B$4),2)</f>
        <v/>
      </c>
      <c r="H46" s="11">
        <f>E46*_xlfn.XLOOKUP(C46,Items!$A$5:$A$14,Items!$G$5:$G$14,0)</f>
        <v/>
      </c>
      <c r="I46" s="10">
        <f>B46&amp;"-"&amp;COUNTIF($B$5:B46,B46)</f>
        <v/>
      </c>
    </row>
    <row r="47">
      <c r="A47" s="5" t="n">
        <v>46301</v>
      </c>
      <c r="B47" s="6" t="inlineStr">
        <is>
          <t>B-022</t>
        </is>
      </c>
      <c r="C47" s="6" t="inlineStr">
        <is>
          <t>M08</t>
        </is>
      </c>
      <c r="D47" s="10">
        <f>_xlfn.XLOOKUP(C47,Items!$A$5:$A$14,Items!$B$5:$B$14,"Check code")</f>
        <v/>
      </c>
      <c r="E47" s="6" t="n">
        <v>2</v>
      </c>
      <c r="F47" s="11">
        <f>_xlfn.XLOOKUP(C47,Items!$A$5:$A$14,Items!$F$5:$F$14,0)</f>
        <v/>
      </c>
      <c r="G47" s="12">
        <f>ROUND(E47*F47*(1-Setup!$B$4),2)</f>
        <v/>
      </c>
      <c r="H47" s="11">
        <f>E47*_xlfn.XLOOKUP(C47,Items!$A$5:$A$14,Items!$G$5:$G$14,0)</f>
        <v/>
      </c>
      <c r="I47" s="10">
        <f>B47&amp;"-"&amp;COUNTIF($B$5:B47,B47)</f>
        <v/>
      </c>
    </row>
    <row r="48">
      <c r="A48" s="5" t="n">
        <v>46301</v>
      </c>
      <c r="B48" s="6" t="inlineStr">
        <is>
          <t>B-022</t>
        </is>
      </c>
      <c r="C48" s="6" t="inlineStr">
        <is>
          <t>M01</t>
        </is>
      </c>
      <c r="D48" s="10">
        <f>_xlfn.XLOOKUP(C48,Items!$A$5:$A$14,Items!$B$5:$B$14,"Check code")</f>
        <v/>
      </c>
      <c r="E48" s="6" t="n">
        <v>2</v>
      </c>
      <c r="F48" s="11">
        <f>_xlfn.XLOOKUP(C48,Items!$A$5:$A$14,Items!$F$5:$F$14,0)</f>
        <v/>
      </c>
      <c r="G48" s="12">
        <f>ROUND(E48*F48*(1-Setup!$B$4),2)</f>
        <v/>
      </c>
      <c r="H48" s="11">
        <f>E48*_xlfn.XLOOKUP(C48,Items!$A$5:$A$14,Items!$G$5:$G$14,0)</f>
        <v/>
      </c>
      <c r="I48" s="10">
        <f>B48&amp;"-"&amp;COUNTIF($B$5:B48,B48)</f>
        <v/>
      </c>
    </row>
    <row r="49">
      <c r="A49" s="5" t="n">
        <v>46301</v>
      </c>
      <c r="B49" s="6" t="inlineStr">
        <is>
          <t>B-022</t>
        </is>
      </c>
      <c r="C49" s="6" t="inlineStr">
        <is>
          <t>M02</t>
        </is>
      </c>
      <c r="D49" s="10">
        <f>_xlfn.XLOOKUP(C49,Items!$A$5:$A$14,Items!$B$5:$B$14,"Check code")</f>
        <v/>
      </c>
      <c r="E49" s="6" t="n">
        <v>1</v>
      </c>
      <c r="F49" s="11">
        <f>_xlfn.XLOOKUP(C49,Items!$A$5:$A$14,Items!$F$5:$F$14,0)</f>
        <v/>
      </c>
      <c r="G49" s="12">
        <f>ROUND(E49*F49*(1-Setup!$B$4),2)</f>
        <v/>
      </c>
      <c r="H49" s="11">
        <f>E49*_xlfn.XLOOKUP(C49,Items!$A$5:$A$14,Items!$G$5:$G$14,0)</f>
        <v/>
      </c>
      <c r="I49" s="10">
        <f>B49&amp;"-"&amp;COUNTIF($B$5:B49,B49)</f>
        <v/>
      </c>
    </row>
    <row r="50">
      <c r="A50" s="5" t="n">
        <v>46301</v>
      </c>
      <c r="B50" s="6" t="inlineStr">
        <is>
          <t>B-023</t>
        </is>
      </c>
      <c r="C50" s="6" t="inlineStr">
        <is>
          <t>M10</t>
        </is>
      </c>
      <c r="D50" s="10">
        <f>_xlfn.XLOOKUP(C50,Items!$A$5:$A$14,Items!$B$5:$B$14,"Check code")</f>
        <v/>
      </c>
      <c r="E50" s="6" t="n">
        <v>1</v>
      </c>
      <c r="F50" s="11">
        <f>_xlfn.XLOOKUP(C50,Items!$A$5:$A$14,Items!$F$5:$F$14,0)</f>
        <v/>
      </c>
      <c r="G50" s="12">
        <f>ROUND(E50*F50*(1-Setup!$B$4),2)</f>
        <v/>
      </c>
      <c r="H50" s="11">
        <f>E50*_xlfn.XLOOKUP(C50,Items!$A$5:$A$14,Items!$G$5:$G$14,0)</f>
        <v/>
      </c>
      <c r="I50" s="10">
        <f>B50&amp;"-"&amp;COUNTIF($B$5:B50,B50)</f>
        <v/>
      </c>
    </row>
    <row r="51">
      <c r="A51" s="5" t="n">
        <v>46301</v>
      </c>
      <c r="B51" s="6" t="inlineStr">
        <is>
          <t>B-024</t>
        </is>
      </c>
      <c r="C51" s="6" t="inlineStr">
        <is>
          <t>M03</t>
        </is>
      </c>
      <c r="D51" s="10">
        <f>_xlfn.XLOOKUP(C51,Items!$A$5:$A$14,Items!$B$5:$B$14,"Check code")</f>
        <v/>
      </c>
      <c r="E51" s="6" t="n">
        <v>1</v>
      </c>
      <c r="F51" s="11">
        <f>_xlfn.XLOOKUP(C51,Items!$A$5:$A$14,Items!$F$5:$F$14,0)</f>
        <v/>
      </c>
      <c r="G51" s="12">
        <f>ROUND(E51*F51*(1-Setup!$B$4),2)</f>
        <v/>
      </c>
      <c r="H51" s="11">
        <f>E51*_xlfn.XLOOKUP(C51,Items!$A$5:$A$14,Items!$G$5:$G$14,0)</f>
        <v/>
      </c>
      <c r="I51" s="10">
        <f>B51&amp;"-"&amp;COUNTIF($B$5:B51,B51)</f>
        <v/>
      </c>
    </row>
    <row r="52">
      <c r="A52" s="5" t="n">
        <v>46302</v>
      </c>
      <c r="B52" s="6" t="inlineStr">
        <is>
          <t>B-025</t>
        </is>
      </c>
      <c r="C52" s="6" t="inlineStr">
        <is>
          <t>M04</t>
        </is>
      </c>
      <c r="D52" s="10">
        <f>_xlfn.XLOOKUP(C52,Items!$A$5:$A$14,Items!$B$5:$B$14,"Check code")</f>
        <v/>
      </c>
      <c r="E52" s="6" t="n">
        <v>1</v>
      </c>
      <c r="F52" s="11">
        <f>_xlfn.XLOOKUP(C52,Items!$A$5:$A$14,Items!$F$5:$F$14,0)</f>
        <v/>
      </c>
      <c r="G52" s="12">
        <f>ROUND(E52*F52*(1-Setup!$B$4),2)</f>
        <v/>
      </c>
      <c r="H52" s="11">
        <f>E52*_xlfn.XLOOKUP(C52,Items!$A$5:$A$14,Items!$G$5:$G$14,0)</f>
        <v/>
      </c>
      <c r="I52" s="10">
        <f>B52&amp;"-"&amp;COUNTIF($B$5:B52,B52)</f>
        <v/>
      </c>
    </row>
    <row r="53">
      <c r="A53" s="5" t="n">
        <v>46302</v>
      </c>
      <c r="B53" s="6" t="inlineStr">
        <is>
          <t>B-025</t>
        </is>
      </c>
      <c r="C53" s="6" t="inlineStr">
        <is>
          <t>M07</t>
        </is>
      </c>
      <c r="D53" s="10">
        <f>_xlfn.XLOOKUP(C53,Items!$A$5:$A$14,Items!$B$5:$B$14,"Check code")</f>
        <v/>
      </c>
      <c r="E53" s="6" t="n">
        <v>2</v>
      </c>
      <c r="F53" s="11">
        <f>_xlfn.XLOOKUP(C53,Items!$A$5:$A$14,Items!$F$5:$F$14,0)</f>
        <v/>
      </c>
      <c r="G53" s="12">
        <f>ROUND(E53*F53*(1-Setup!$B$4),2)</f>
        <v/>
      </c>
      <c r="H53" s="11">
        <f>E53*_xlfn.XLOOKUP(C53,Items!$A$5:$A$14,Items!$G$5:$G$14,0)</f>
        <v/>
      </c>
      <c r="I53" s="10">
        <f>B53&amp;"-"&amp;COUNTIF($B$5:B53,B53)</f>
        <v/>
      </c>
    </row>
    <row r="54">
      <c r="A54" s="5" t="n">
        <v>46302</v>
      </c>
      <c r="B54" s="6" t="inlineStr">
        <is>
          <t>B-025</t>
        </is>
      </c>
      <c r="C54" s="6" t="inlineStr">
        <is>
          <t>M09</t>
        </is>
      </c>
      <c r="D54" s="10">
        <f>_xlfn.XLOOKUP(C54,Items!$A$5:$A$14,Items!$B$5:$B$14,"Check code")</f>
        <v/>
      </c>
      <c r="E54" s="6" t="n">
        <v>2</v>
      </c>
      <c r="F54" s="11">
        <f>_xlfn.XLOOKUP(C54,Items!$A$5:$A$14,Items!$F$5:$F$14,0)</f>
        <v/>
      </c>
      <c r="G54" s="12">
        <f>ROUND(E54*F54*(1-Setup!$B$4),2)</f>
        <v/>
      </c>
      <c r="H54" s="11">
        <f>E54*_xlfn.XLOOKUP(C54,Items!$A$5:$A$14,Items!$G$5:$G$14,0)</f>
        <v/>
      </c>
      <c r="I54" s="10">
        <f>B54&amp;"-"&amp;COUNTIF($B$5:B54,B54)</f>
        <v/>
      </c>
    </row>
    <row r="55">
      <c r="A55" s="5" t="n">
        <v>46302</v>
      </c>
      <c r="B55" s="6" t="inlineStr">
        <is>
          <t>B-026</t>
        </is>
      </c>
      <c r="C55" s="6" t="inlineStr">
        <is>
          <t>M03</t>
        </is>
      </c>
      <c r="D55" s="10">
        <f>_xlfn.XLOOKUP(C55,Items!$A$5:$A$14,Items!$B$5:$B$14,"Check code")</f>
        <v/>
      </c>
      <c r="E55" s="6" t="n">
        <v>1</v>
      </c>
      <c r="F55" s="11">
        <f>_xlfn.XLOOKUP(C55,Items!$A$5:$A$14,Items!$F$5:$F$14,0)</f>
        <v/>
      </c>
      <c r="G55" s="12">
        <f>ROUND(E55*F55*(1-Setup!$B$4),2)</f>
        <v/>
      </c>
      <c r="H55" s="11">
        <f>E55*_xlfn.XLOOKUP(C55,Items!$A$5:$A$14,Items!$G$5:$G$14,0)</f>
        <v/>
      </c>
      <c r="I55" s="10">
        <f>B55&amp;"-"&amp;COUNTIF($B$5:B55,B55)</f>
        <v/>
      </c>
    </row>
    <row r="56">
      <c r="A56" s="5" t="n">
        <v>46302</v>
      </c>
      <c r="B56" s="6" t="inlineStr">
        <is>
          <t>B-027</t>
        </is>
      </c>
      <c r="C56" s="6" t="inlineStr">
        <is>
          <t>M01</t>
        </is>
      </c>
      <c r="D56" s="10">
        <f>_xlfn.XLOOKUP(C56,Items!$A$5:$A$14,Items!$B$5:$B$14,"Check code")</f>
        <v/>
      </c>
      <c r="E56" s="6" t="n">
        <v>3</v>
      </c>
      <c r="F56" s="11">
        <f>_xlfn.XLOOKUP(C56,Items!$A$5:$A$14,Items!$F$5:$F$14,0)</f>
        <v/>
      </c>
      <c r="G56" s="12">
        <f>ROUND(E56*F56*(1-Setup!$B$4),2)</f>
        <v/>
      </c>
      <c r="H56" s="11">
        <f>E56*_xlfn.XLOOKUP(C56,Items!$A$5:$A$14,Items!$G$5:$G$14,0)</f>
        <v/>
      </c>
      <c r="I56" s="10">
        <f>B56&amp;"-"&amp;COUNTIF($B$5:B56,B56)</f>
        <v/>
      </c>
    </row>
    <row r="57">
      <c r="A57" s="5" t="n">
        <v>46302</v>
      </c>
      <c r="B57" s="6" t="inlineStr">
        <is>
          <t>B-027</t>
        </is>
      </c>
      <c r="C57" s="6" t="inlineStr">
        <is>
          <t>M02</t>
        </is>
      </c>
      <c r="D57" s="10">
        <f>_xlfn.XLOOKUP(C57,Items!$A$5:$A$14,Items!$B$5:$B$14,"Check code")</f>
        <v/>
      </c>
      <c r="E57" s="6" t="n">
        <v>1</v>
      </c>
      <c r="F57" s="11">
        <f>_xlfn.XLOOKUP(C57,Items!$A$5:$A$14,Items!$F$5:$F$14,0)</f>
        <v/>
      </c>
      <c r="G57" s="12">
        <f>ROUND(E57*F57*(1-Setup!$B$4),2)</f>
        <v/>
      </c>
      <c r="H57" s="11">
        <f>E57*_xlfn.XLOOKUP(C57,Items!$A$5:$A$14,Items!$G$5:$G$14,0)</f>
        <v/>
      </c>
      <c r="I57" s="10">
        <f>B57&amp;"-"&amp;COUNTIF($B$5:B57,B57)</f>
        <v/>
      </c>
    </row>
    <row r="58">
      <c r="A58" s="5" t="n">
        <v>46302</v>
      </c>
      <c r="B58" s="6" t="inlineStr">
        <is>
          <t>B-028</t>
        </is>
      </c>
      <c r="C58" s="6" t="inlineStr">
        <is>
          <t>M10</t>
        </is>
      </c>
      <c r="D58" s="10">
        <f>_xlfn.XLOOKUP(C58,Items!$A$5:$A$14,Items!$B$5:$B$14,"Check code")</f>
        <v/>
      </c>
      <c r="E58" s="6" t="n">
        <v>2</v>
      </c>
      <c r="F58" s="11">
        <f>_xlfn.XLOOKUP(C58,Items!$A$5:$A$14,Items!$F$5:$F$14,0)</f>
        <v/>
      </c>
      <c r="G58" s="12">
        <f>ROUND(E58*F58*(1-Setup!$B$4),2)</f>
        <v/>
      </c>
      <c r="H58" s="11">
        <f>E58*_xlfn.XLOOKUP(C58,Items!$A$5:$A$14,Items!$G$5:$G$14,0)</f>
        <v/>
      </c>
      <c r="I58" s="10">
        <f>B58&amp;"-"&amp;COUNTIF($B$5:B58,B58)</f>
        <v/>
      </c>
    </row>
    <row r="59">
      <c r="A59" s="5" t="n">
        <v>46302</v>
      </c>
      <c r="B59" s="6" t="inlineStr">
        <is>
          <t>B-029</t>
        </is>
      </c>
      <c r="C59" s="6" t="inlineStr">
        <is>
          <t>M07</t>
        </is>
      </c>
      <c r="D59" s="10">
        <f>_xlfn.XLOOKUP(C59,Items!$A$5:$A$14,Items!$B$5:$B$14,"Check code")</f>
        <v/>
      </c>
      <c r="E59" s="6" t="n">
        <v>2</v>
      </c>
      <c r="F59" s="11">
        <f>_xlfn.XLOOKUP(C59,Items!$A$5:$A$14,Items!$F$5:$F$14,0)</f>
        <v/>
      </c>
      <c r="G59" s="12">
        <f>ROUND(E59*F59*(1-Setup!$B$4),2)</f>
        <v/>
      </c>
      <c r="H59" s="11">
        <f>E59*_xlfn.XLOOKUP(C59,Items!$A$5:$A$14,Items!$G$5:$G$14,0)</f>
        <v/>
      </c>
      <c r="I59" s="10">
        <f>B59&amp;"-"&amp;COUNTIF($B$5:B59,B59)</f>
        <v/>
      </c>
    </row>
    <row r="60">
      <c r="A60" s="5" t="n">
        <v>46302</v>
      </c>
      <c r="B60" s="6" t="inlineStr">
        <is>
          <t>B-029</t>
        </is>
      </c>
      <c r="C60" s="6" t="inlineStr">
        <is>
          <t>M10</t>
        </is>
      </c>
      <c r="D60" s="10">
        <f>_xlfn.XLOOKUP(C60,Items!$A$5:$A$14,Items!$B$5:$B$14,"Check code")</f>
        <v/>
      </c>
      <c r="E60" s="6" t="n">
        <v>1</v>
      </c>
      <c r="F60" s="11">
        <f>_xlfn.XLOOKUP(C60,Items!$A$5:$A$14,Items!$F$5:$F$14,0)</f>
        <v/>
      </c>
      <c r="G60" s="12">
        <f>ROUND(E60*F60*(1-Setup!$B$4),2)</f>
        <v/>
      </c>
      <c r="H60" s="11">
        <f>E60*_xlfn.XLOOKUP(C60,Items!$A$5:$A$14,Items!$G$5:$G$14,0)</f>
        <v/>
      </c>
      <c r="I60" s="10">
        <f>B60&amp;"-"&amp;COUNTIF($B$5:B60,B60)</f>
        <v/>
      </c>
    </row>
    <row r="61">
      <c r="A61" s="5" t="n">
        <v>46303</v>
      </c>
      <c r="B61" s="6" t="inlineStr">
        <is>
          <t>B-030</t>
        </is>
      </c>
      <c r="C61" s="6" t="inlineStr">
        <is>
          <t>M08</t>
        </is>
      </c>
      <c r="D61" s="10">
        <f>_xlfn.XLOOKUP(C61,Items!$A$5:$A$14,Items!$B$5:$B$14,"Check code")</f>
        <v/>
      </c>
      <c r="E61" s="6" t="n">
        <v>2</v>
      </c>
      <c r="F61" s="11">
        <f>_xlfn.XLOOKUP(C61,Items!$A$5:$A$14,Items!$F$5:$F$14,0)</f>
        <v/>
      </c>
      <c r="G61" s="12">
        <f>ROUND(E61*F61*(1-Setup!$B$4),2)</f>
        <v/>
      </c>
      <c r="H61" s="11">
        <f>E61*_xlfn.XLOOKUP(C61,Items!$A$5:$A$14,Items!$G$5:$G$14,0)</f>
        <v/>
      </c>
      <c r="I61" s="10">
        <f>B61&amp;"-"&amp;COUNTIF($B$5:B61,B61)</f>
        <v/>
      </c>
    </row>
    <row r="62">
      <c r="A62" s="5" t="n">
        <v>46303</v>
      </c>
      <c r="B62" s="6" t="inlineStr">
        <is>
          <t>B-030</t>
        </is>
      </c>
      <c r="C62" s="6" t="inlineStr">
        <is>
          <t>M05</t>
        </is>
      </c>
      <c r="D62" s="10">
        <f>_xlfn.XLOOKUP(C62,Items!$A$5:$A$14,Items!$B$5:$B$14,"Check code")</f>
        <v/>
      </c>
      <c r="E62" s="6" t="n">
        <v>1</v>
      </c>
      <c r="F62" s="11">
        <f>_xlfn.XLOOKUP(C62,Items!$A$5:$A$14,Items!$F$5:$F$14,0)</f>
        <v/>
      </c>
      <c r="G62" s="12">
        <f>ROUND(E62*F62*(1-Setup!$B$4),2)</f>
        <v/>
      </c>
      <c r="H62" s="11">
        <f>E62*_xlfn.XLOOKUP(C62,Items!$A$5:$A$14,Items!$G$5:$G$14,0)</f>
        <v/>
      </c>
      <c r="I62" s="10">
        <f>B62&amp;"-"&amp;COUNTIF($B$5:B62,B62)</f>
        <v/>
      </c>
    </row>
    <row r="63">
      <c r="A63" s="5" t="n">
        <v>46303</v>
      </c>
      <c r="B63" s="6" t="inlineStr">
        <is>
          <t>B-030</t>
        </is>
      </c>
      <c r="C63" s="6" t="inlineStr">
        <is>
          <t>M01</t>
        </is>
      </c>
      <c r="D63" s="10">
        <f>_xlfn.XLOOKUP(C63,Items!$A$5:$A$14,Items!$B$5:$B$14,"Check code")</f>
        <v/>
      </c>
      <c r="E63" s="6" t="n">
        <v>3</v>
      </c>
      <c r="F63" s="11">
        <f>_xlfn.XLOOKUP(C63,Items!$A$5:$A$14,Items!$F$5:$F$14,0)</f>
        <v/>
      </c>
      <c r="G63" s="12">
        <f>ROUND(E63*F63*(1-Setup!$B$4),2)</f>
        <v/>
      </c>
      <c r="H63" s="11">
        <f>E63*_xlfn.XLOOKUP(C63,Items!$A$5:$A$14,Items!$G$5:$G$14,0)</f>
        <v/>
      </c>
      <c r="I63" s="10">
        <f>B63&amp;"-"&amp;COUNTIF($B$5:B63,B63)</f>
        <v/>
      </c>
    </row>
    <row r="64">
      <c r="A64" s="5" t="n">
        <v>46303</v>
      </c>
      <c r="B64" s="6" t="inlineStr">
        <is>
          <t>B-031</t>
        </is>
      </c>
      <c r="C64" s="6" t="inlineStr">
        <is>
          <t>M07</t>
        </is>
      </c>
      <c r="D64" s="10">
        <f>_xlfn.XLOOKUP(C64,Items!$A$5:$A$14,Items!$B$5:$B$14,"Check code")</f>
        <v/>
      </c>
      <c r="E64" s="6" t="n">
        <v>3</v>
      </c>
      <c r="F64" s="11">
        <f>_xlfn.XLOOKUP(C64,Items!$A$5:$A$14,Items!$F$5:$F$14,0)</f>
        <v/>
      </c>
      <c r="G64" s="12">
        <f>ROUND(E64*F64*(1-Setup!$B$4),2)</f>
        <v/>
      </c>
      <c r="H64" s="11">
        <f>E64*_xlfn.XLOOKUP(C64,Items!$A$5:$A$14,Items!$G$5:$G$14,0)</f>
        <v/>
      </c>
      <c r="I64" s="10">
        <f>B64&amp;"-"&amp;COUNTIF($B$5:B64,B64)</f>
        <v/>
      </c>
    </row>
    <row r="65">
      <c r="A65" s="5" t="n">
        <v>46303</v>
      </c>
      <c r="B65" s="6" t="inlineStr">
        <is>
          <t>B-032</t>
        </is>
      </c>
      <c r="C65" s="6" t="inlineStr">
        <is>
          <t>M05</t>
        </is>
      </c>
      <c r="D65" s="10">
        <f>_xlfn.XLOOKUP(C65,Items!$A$5:$A$14,Items!$B$5:$B$14,"Check code")</f>
        <v/>
      </c>
      <c r="E65" s="6" t="n">
        <v>2</v>
      </c>
      <c r="F65" s="11">
        <f>_xlfn.XLOOKUP(C65,Items!$A$5:$A$14,Items!$F$5:$F$14,0)</f>
        <v/>
      </c>
      <c r="G65" s="12">
        <f>ROUND(E65*F65*(1-Setup!$B$4),2)</f>
        <v/>
      </c>
      <c r="H65" s="11">
        <f>E65*_xlfn.XLOOKUP(C65,Items!$A$5:$A$14,Items!$G$5:$G$14,0)</f>
        <v/>
      </c>
      <c r="I65" s="10">
        <f>B65&amp;"-"&amp;COUNTIF($B$5:B65,B65)</f>
        <v/>
      </c>
    </row>
    <row r="66">
      <c r="A66" s="5" t="n">
        <v>46304</v>
      </c>
      <c r="B66" s="6" t="inlineStr">
        <is>
          <t>B-033</t>
        </is>
      </c>
      <c r="C66" s="6" t="inlineStr">
        <is>
          <t>M10</t>
        </is>
      </c>
      <c r="D66" s="10">
        <f>_xlfn.XLOOKUP(C66,Items!$A$5:$A$14,Items!$B$5:$B$14,"Check code")</f>
        <v/>
      </c>
      <c r="E66" s="6" t="n">
        <v>3</v>
      </c>
      <c r="F66" s="11">
        <f>_xlfn.XLOOKUP(C66,Items!$A$5:$A$14,Items!$F$5:$F$14,0)</f>
        <v/>
      </c>
      <c r="G66" s="12">
        <f>ROUND(E66*F66*(1-Setup!$B$4),2)</f>
        <v/>
      </c>
      <c r="H66" s="11">
        <f>E66*_xlfn.XLOOKUP(C66,Items!$A$5:$A$14,Items!$G$5:$G$14,0)</f>
        <v/>
      </c>
      <c r="I66" s="10">
        <f>B66&amp;"-"&amp;COUNTIF($B$5:B66,B66)</f>
        <v/>
      </c>
    </row>
    <row r="67">
      <c r="A67" s="5" t="n">
        <v>46304</v>
      </c>
      <c r="B67" s="6" t="inlineStr">
        <is>
          <t>B-033</t>
        </is>
      </c>
      <c r="C67" s="6" t="inlineStr">
        <is>
          <t>M09</t>
        </is>
      </c>
      <c r="D67" s="10">
        <f>_xlfn.XLOOKUP(C67,Items!$A$5:$A$14,Items!$B$5:$B$14,"Check code")</f>
        <v/>
      </c>
      <c r="E67" s="6" t="n">
        <v>1</v>
      </c>
      <c r="F67" s="11">
        <f>_xlfn.XLOOKUP(C67,Items!$A$5:$A$14,Items!$F$5:$F$14,0)</f>
        <v/>
      </c>
      <c r="G67" s="12">
        <f>ROUND(E67*F67*(1-Setup!$B$4),2)</f>
        <v/>
      </c>
      <c r="H67" s="11">
        <f>E67*_xlfn.XLOOKUP(C67,Items!$A$5:$A$14,Items!$G$5:$G$14,0)</f>
        <v/>
      </c>
      <c r="I67" s="10">
        <f>B67&amp;"-"&amp;COUNTIF($B$5:B67,B67)</f>
        <v/>
      </c>
    </row>
    <row r="68">
      <c r="A68" s="5" t="n">
        <v>46304</v>
      </c>
      <c r="B68" s="6" t="inlineStr">
        <is>
          <t>B-034</t>
        </is>
      </c>
      <c r="C68" s="6" t="inlineStr">
        <is>
          <t>M09</t>
        </is>
      </c>
      <c r="D68" s="10">
        <f>_xlfn.XLOOKUP(C68,Items!$A$5:$A$14,Items!$B$5:$B$14,"Check code")</f>
        <v/>
      </c>
      <c r="E68" s="6" t="n">
        <v>1</v>
      </c>
      <c r="F68" s="11">
        <f>_xlfn.XLOOKUP(C68,Items!$A$5:$A$14,Items!$F$5:$F$14,0)</f>
        <v/>
      </c>
      <c r="G68" s="12">
        <f>ROUND(E68*F68*(1-Setup!$B$4),2)</f>
        <v/>
      </c>
      <c r="H68" s="11">
        <f>E68*_xlfn.XLOOKUP(C68,Items!$A$5:$A$14,Items!$G$5:$G$14,0)</f>
        <v/>
      </c>
      <c r="I68" s="10">
        <f>B68&amp;"-"&amp;COUNTIF($B$5:B68,B68)</f>
        <v/>
      </c>
    </row>
    <row r="69">
      <c r="A69" s="5" t="n">
        <v>46304</v>
      </c>
      <c r="B69" s="6" t="inlineStr">
        <is>
          <t>B-034</t>
        </is>
      </c>
      <c r="C69" s="6" t="inlineStr">
        <is>
          <t>M05</t>
        </is>
      </c>
      <c r="D69" s="10">
        <f>_xlfn.XLOOKUP(C69,Items!$A$5:$A$14,Items!$B$5:$B$14,"Check code")</f>
        <v/>
      </c>
      <c r="E69" s="6" t="n">
        <v>3</v>
      </c>
      <c r="F69" s="11">
        <f>_xlfn.XLOOKUP(C69,Items!$A$5:$A$14,Items!$F$5:$F$14,0)</f>
        <v/>
      </c>
      <c r="G69" s="12">
        <f>ROUND(E69*F69*(1-Setup!$B$4),2)</f>
        <v/>
      </c>
      <c r="H69" s="11">
        <f>E69*_xlfn.XLOOKUP(C69,Items!$A$5:$A$14,Items!$G$5:$G$14,0)</f>
        <v/>
      </c>
      <c r="I69" s="10">
        <f>B69&amp;"-"&amp;COUNTIF($B$5:B69,B69)</f>
        <v/>
      </c>
    </row>
    <row r="70">
      <c r="A70" s="5" t="n">
        <v>46304</v>
      </c>
      <c r="B70" s="6" t="inlineStr">
        <is>
          <t>B-034</t>
        </is>
      </c>
      <c r="C70" s="6" t="inlineStr">
        <is>
          <t>M07</t>
        </is>
      </c>
      <c r="D70" s="10">
        <f>_xlfn.XLOOKUP(C70,Items!$A$5:$A$14,Items!$B$5:$B$14,"Check code")</f>
        <v/>
      </c>
      <c r="E70" s="6" t="n">
        <v>1</v>
      </c>
      <c r="F70" s="11">
        <f>_xlfn.XLOOKUP(C70,Items!$A$5:$A$14,Items!$F$5:$F$14,0)</f>
        <v/>
      </c>
      <c r="G70" s="12">
        <f>ROUND(E70*F70*(1-Setup!$B$4),2)</f>
        <v/>
      </c>
      <c r="H70" s="11">
        <f>E70*_xlfn.XLOOKUP(C70,Items!$A$5:$A$14,Items!$G$5:$G$14,0)</f>
        <v/>
      </c>
      <c r="I70" s="10">
        <f>B70&amp;"-"&amp;COUNTIF($B$5:B70,B70)</f>
        <v/>
      </c>
    </row>
    <row r="71">
      <c r="A71" s="5" t="n">
        <v>46304</v>
      </c>
      <c r="B71" s="6" t="inlineStr">
        <is>
          <t>B-035</t>
        </is>
      </c>
      <c r="C71" s="6" t="inlineStr">
        <is>
          <t>M02</t>
        </is>
      </c>
      <c r="D71" s="10">
        <f>_xlfn.XLOOKUP(C71,Items!$A$5:$A$14,Items!$B$5:$B$14,"Check code")</f>
        <v/>
      </c>
      <c r="E71" s="6" t="n">
        <v>1</v>
      </c>
      <c r="F71" s="11">
        <f>_xlfn.XLOOKUP(C71,Items!$A$5:$A$14,Items!$F$5:$F$14,0)</f>
        <v/>
      </c>
      <c r="G71" s="12">
        <f>ROUND(E71*F71*(1-Setup!$B$4),2)</f>
        <v/>
      </c>
      <c r="H71" s="11">
        <f>E71*_xlfn.XLOOKUP(C71,Items!$A$5:$A$14,Items!$G$5:$G$14,0)</f>
        <v/>
      </c>
      <c r="I71" s="10">
        <f>B71&amp;"-"&amp;COUNTIF($B$5:B71,B71)</f>
        <v/>
      </c>
    </row>
    <row r="72">
      <c r="A72" s="5" t="n">
        <v>46304</v>
      </c>
      <c r="B72" s="6" t="inlineStr">
        <is>
          <t>B-035</t>
        </is>
      </c>
      <c r="C72" s="6" t="inlineStr">
        <is>
          <t>M09</t>
        </is>
      </c>
      <c r="D72" s="10">
        <f>_xlfn.XLOOKUP(C72,Items!$A$5:$A$14,Items!$B$5:$B$14,"Check code")</f>
        <v/>
      </c>
      <c r="E72" s="6" t="n">
        <v>1</v>
      </c>
      <c r="F72" s="11">
        <f>_xlfn.XLOOKUP(C72,Items!$A$5:$A$14,Items!$F$5:$F$14,0)</f>
        <v/>
      </c>
      <c r="G72" s="12">
        <f>ROUND(E72*F72*(1-Setup!$B$4),2)</f>
        <v/>
      </c>
      <c r="H72" s="11">
        <f>E72*_xlfn.XLOOKUP(C72,Items!$A$5:$A$14,Items!$G$5:$G$14,0)</f>
        <v/>
      </c>
      <c r="I72" s="10">
        <f>B72&amp;"-"&amp;COUNTIF($B$5:B72,B72)</f>
        <v/>
      </c>
    </row>
    <row r="73">
      <c r="A73" s="5" t="n">
        <v>46304</v>
      </c>
      <c r="B73" s="6" t="inlineStr">
        <is>
          <t>B-035</t>
        </is>
      </c>
      <c r="C73" s="6" t="inlineStr">
        <is>
          <t>M04</t>
        </is>
      </c>
      <c r="D73" s="10">
        <f>_xlfn.XLOOKUP(C73,Items!$A$5:$A$14,Items!$B$5:$B$14,"Check code")</f>
        <v/>
      </c>
      <c r="E73" s="6" t="n">
        <v>3</v>
      </c>
      <c r="F73" s="11">
        <f>_xlfn.XLOOKUP(C73,Items!$A$5:$A$14,Items!$F$5:$F$14,0)</f>
        <v/>
      </c>
      <c r="G73" s="12">
        <f>ROUND(E73*F73*(1-Setup!$B$4),2)</f>
        <v/>
      </c>
      <c r="H73" s="11">
        <f>E73*_xlfn.XLOOKUP(C73,Items!$A$5:$A$14,Items!$G$5:$G$14,0)</f>
        <v/>
      </c>
      <c r="I73" s="10">
        <f>B73&amp;"-"&amp;COUNTIF($B$5:B73,B73)</f>
        <v/>
      </c>
    </row>
    <row r="74">
      <c r="A74" s="5" t="n">
        <v>46304</v>
      </c>
      <c r="B74" s="6" t="inlineStr">
        <is>
          <t>B-036</t>
        </is>
      </c>
      <c r="C74" s="6" t="inlineStr">
        <is>
          <t>M05</t>
        </is>
      </c>
      <c r="D74" s="10">
        <f>_xlfn.XLOOKUP(C74,Items!$A$5:$A$14,Items!$B$5:$B$14,"Check code")</f>
        <v/>
      </c>
      <c r="E74" s="6" t="n">
        <v>2</v>
      </c>
      <c r="F74" s="11">
        <f>_xlfn.XLOOKUP(C74,Items!$A$5:$A$14,Items!$F$5:$F$14,0)</f>
        <v/>
      </c>
      <c r="G74" s="12">
        <f>ROUND(E74*F74*(1-Setup!$B$4),2)</f>
        <v/>
      </c>
      <c r="H74" s="11">
        <f>E74*_xlfn.XLOOKUP(C74,Items!$A$5:$A$14,Items!$G$5:$G$14,0)</f>
        <v/>
      </c>
      <c r="I74" s="10">
        <f>B74&amp;"-"&amp;COUNTIF($B$5:B74,B74)</f>
        <v/>
      </c>
    </row>
    <row r="75">
      <c r="A75" s="5" t="n">
        <v>46304</v>
      </c>
      <c r="B75" s="6" t="inlineStr">
        <is>
          <t>B-036</t>
        </is>
      </c>
      <c r="C75" s="6" t="inlineStr">
        <is>
          <t>M01</t>
        </is>
      </c>
      <c r="D75" s="10">
        <f>_xlfn.XLOOKUP(C75,Items!$A$5:$A$14,Items!$B$5:$B$14,"Check code")</f>
        <v/>
      </c>
      <c r="E75" s="6" t="n">
        <v>3</v>
      </c>
      <c r="F75" s="11">
        <f>_xlfn.XLOOKUP(C75,Items!$A$5:$A$14,Items!$F$5:$F$14,0)</f>
        <v/>
      </c>
      <c r="G75" s="12">
        <f>ROUND(E75*F75*(1-Setup!$B$4),2)</f>
        <v/>
      </c>
      <c r="H75" s="11">
        <f>E75*_xlfn.XLOOKUP(C75,Items!$A$5:$A$14,Items!$G$5:$G$14,0)</f>
        <v/>
      </c>
      <c r="I75" s="10">
        <f>B75&amp;"-"&amp;COUNTIF($B$5:B75,B75)</f>
        <v/>
      </c>
    </row>
    <row r="76">
      <c r="A76" s="5" t="n">
        <v>46304</v>
      </c>
      <c r="B76" s="6" t="inlineStr">
        <is>
          <t>B-036</t>
        </is>
      </c>
      <c r="C76" s="6" t="inlineStr">
        <is>
          <t>M03</t>
        </is>
      </c>
      <c r="D76" s="10">
        <f>_xlfn.XLOOKUP(C76,Items!$A$5:$A$14,Items!$B$5:$B$14,"Check code")</f>
        <v/>
      </c>
      <c r="E76" s="6" t="n">
        <v>1</v>
      </c>
      <c r="F76" s="11">
        <f>_xlfn.XLOOKUP(C76,Items!$A$5:$A$14,Items!$F$5:$F$14,0)</f>
        <v/>
      </c>
      <c r="G76" s="12">
        <f>ROUND(E76*F76*(1-Setup!$B$4),2)</f>
        <v/>
      </c>
      <c r="H76" s="11">
        <f>E76*_xlfn.XLOOKUP(C76,Items!$A$5:$A$14,Items!$G$5:$G$14,0)</f>
        <v/>
      </c>
      <c r="I76" s="10">
        <f>B76&amp;"-"&amp;COUNTIF($B$5:B76,B76)</f>
        <v/>
      </c>
    </row>
    <row r="77">
      <c r="A77" s="5" t="n">
        <v>46305</v>
      </c>
      <c r="B77" s="6" t="inlineStr">
        <is>
          <t>B-037</t>
        </is>
      </c>
      <c r="C77" s="6" t="inlineStr">
        <is>
          <t>M10</t>
        </is>
      </c>
      <c r="D77" s="10">
        <f>_xlfn.XLOOKUP(C77,Items!$A$5:$A$14,Items!$B$5:$B$14,"Check code")</f>
        <v/>
      </c>
      <c r="E77" s="6" t="n">
        <v>1</v>
      </c>
      <c r="F77" s="11">
        <f>_xlfn.XLOOKUP(C77,Items!$A$5:$A$14,Items!$F$5:$F$14,0)</f>
        <v/>
      </c>
      <c r="G77" s="12">
        <f>ROUND(E77*F77*(1-Setup!$B$4),2)</f>
        <v/>
      </c>
      <c r="H77" s="11">
        <f>E77*_xlfn.XLOOKUP(C77,Items!$A$5:$A$14,Items!$G$5:$G$14,0)</f>
        <v/>
      </c>
      <c r="I77" s="10">
        <f>B77&amp;"-"&amp;COUNTIF($B$5:B77,B77)</f>
        <v/>
      </c>
    </row>
    <row r="78">
      <c r="A78" s="5" t="n">
        <v>46305</v>
      </c>
      <c r="B78" s="6" t="inlineStr">
        <is>
          <t>B-037</t>
        </is>
      </c>
      <c r="C78" s="6" t="inlineStr">
        <is>
          <t>M04</t>
        </is>
      </c>
      <c r="D78" s="10">
        <f>_xlfn.XLOOKUP(C78,Items!$A$5:$A$14,Items!$B$5:$B$14,"Check code")</f>
        <v/>
      </c>
      <c r="E78" s="6" t="n">
        <v>1</v>
      </c>
      <c r="F78" s="11">
        <f>_xlfn.XLOOKUP(C78,Items!$A$5:$A$14,Items!$F$5:$F$14,0)</f>
        <v/>
      </c>
      <c r="G78" s="12">
        <f>ROUND(E78*F78*(1-Setup!$B$4),2)</f>
        <v/>
      </c>
      <c r="H78" s="11">
        <f>E78*_xlfn.XLOOKUP(C78,Items!$A$5:$A$14,Items!$G$5:$G$14,0)</f>
        <v/>
      </c>
      <c r="I78" s="10">
        <f>B78&amp;"-"&amp;COUNTIF($B$5:B78,B78)</f>
        <v/>
      </c>
    </row>
    <row r="79">
      <c r="A79" s="5" t="n">
        <v>46305</v>
      </c>
      <c r="B79" s="6" t="inlineStr">
        <is>
          <t>B-038</t>
        </is>
      </c>
      <c r="C79" s="6" t="inlineStr">
        <is>
          <t>M07</t>
        </is>
      </c>
      <c r="D79" s="10">
        <f>_xlfn.XLOOKUP(C79,Items!$A$5:$A$14,Items!$B$5:$B$14,"Check code")</f>
        <v/>
      </c>
      <c r="E79" s="6" t="n">
        <v>1</v>
      </c>
      <c r="F79" s="11">
        <f>_xlfn.XLOOKUP(C79,Items!$A$5:$A$14,Items!$F$5:$F$14,0)</f>
        <v/>
      </c>
      <c r="G79" s="12">
        <f>ROUND(E79*F79*(1-Setup!$B$4),2)</f>
        <v/>
      </c>
      <c r="H79" s="11">
        <f>E79*_xlfn.XLOOKUP(C79,Items!$A$5:$A$14,Items!$G$5:$G$14,0)</f>
        <v/>
      </c>
      <c r="I79" s="10">
        <f>B79&amp;"-"&amp;COUNTIF($B$5:B79,B79)</f>
        <v/>
      </c>
    </row>
    <row r="80">
      <c r="A80" s="5" t="n">
        <v>46305</v>
      </c>
      <c r="B80" s="6" t="inlineStr">
        <is>
          <t>B-038</t>
        </is>
      </c>
      <c r="C80" s="6" t="inlineStr">
        <is>
          <t>M09</t>
        </is>
      </c>
      <c r="D80" s="10">
        <f>_xlfn.XLOOKUP(C80,Items!$A$5:$A$14,Items!$B$5:$B$14,"Check code")</f>
        <v/>
      </c>
      <c r="E80" s="6" t="n">
        <v>3</v>
      </c>
      <c r="F80" s="11">
        <f>_xlfn.XLOOKUP(C80,Items!$A$5:$A$14,Items!$F$5:$F$14,0)</f>
        <v/>
      </c>
      <c r="G80" s="12">
        <f>ROUND(E80*F80*(1-Setup!$B$4),2)</f>
        <v/>
      </c>
      <c r="H80" s="11">
        <f>E80*_xlfn.XLOOKUP(C80,Items!$A$5:$A$14,Items!$G$5:$G$14,0)</f>
        <v/>
      </c>
      <c r="I80" s="10">
        <f>B80&amp;"-"&amp;COUNTIF($B$5:B80,B80)</f>
        <v/>
      </c>
    </row>
    <row r="81">
      <c r="A81" s="5" t="n">
        <v>46305</v>
      </c>
      <c r="B81" s="6" t="inlineStr">
        <is>
          <t>B-038</t>
        </is>
      </c>
      <c r="C81" s="6" t="inlineStr">
        <is>
          <t>M01</t>
        </is>
      </c>
      <c r="D81" s="10">
        <f>_xlfn.XLOOKUP(C81,Items!$A$5:$A$14,Items!$B$5:$B$14,"Check code")</f>
        <v/>
      </c>
      <c r="E81" s="6" t="n">
        <v>2</v>
      </c>
      <c r="F81" s="11">
        <f>_xlfn.XLOOKUP(C81,Items!$A$5:$A$14,Items!$F$5:$F$14,0)</f>
        <v/>
      </c>
      <c r="G81" s="12">
        <f>ROUND(E81*F81*(1-Setup!$B$4),2)</f>
        <v/>
      </c>
      <c r="H81" s="11">
        <f>E81*_xlfn.XLOOKUP(C81,Items!$A$5:$A$14,Items!$G$5:$G$14,0)</f>
        <v/>
      </c>
      <c r="I81" s="10">
        <f>B81&amp;"-"&amp;COUNTIF($B$5:B81,B81)</f>
        <v/>
      </c>
    </row>
    <row r="82">
      <c r="A82" s="5" t="n">
        <v>46305</v>
      </c>
      <c r="B82" s="6" t="inlineStr">
        <is>
          <t>B-039</t>
        </is>
      </c>
      <c r="C82" s="6" t="inlineStr">
        <is>
          <t>M01</t>
        </is>
      </c>
      <c r="D82" s="10">
        <f>_xlfn.XLOOKUP(C82,Items!$A$5:$A$14,Items!$B$5:$B$14,"Check code")</f>
        <v/>
      </c>
      <c r="E82" s="6" t="n">
        <v>1</v>
      </c>
      <c r="F82" s="11">
        <f>_xlfn.XLOOKUP(C82,Items!$A$5:$A$14,Items!$F$5:$F$14,0)</f>
        <v/>
      </c>
      <c r="G82" s="12">
        <f>ROUND(E82*F82*(1-Setup!$B$4),2)</f>
        <v/>
      </c>
      <c r="H82" s="11">
        <f>E82*_xlfn.XLOOKUP(C82,Items!$A$5:$A$14,Items!$G$5:$G$14,0)</f>
        <v/>
      </c>
      <c r="I82" s="10">
        <f>B82&amp;"-"&amp;COUNTIF($B$5:B82,B82)</f>
        <v/>
      </c>
    </row>
    <row r="83">
      <c r="A83" s="5" t="n">
        <v>46306</v>
      </c>
      <c r="B83" s="6" t="inlineStr">
        <is>
          <t>B-040</t>
        </is>
      </c>
      <c r="C83" s="6" t="inlineStr">
        <is>
          <t>M10</t>
        </is>
      </c>
      <c r="D83" s="10">
        <f>_xlfn.XLOOKUP(C83,Items!$A$5:$A$14,Items!$B$5:$B$14,"Check code")</f>
        <v/>
      </c>
      <c r="E83" s="6" t="n">
        <v>1</v>
      </c>
      <c r="F83" s="11">
        <f>_xlfn.XLOOKUP(C83,Items!$A$5:$A$14,Items!$F$5:$F$14,0)</f>
        <v/>
      </c>
      <c r="G83" s="12">
        <f>ROUND(E83*F83*(1-Setup!$B$4),2)</f>
        <v/>
      </c>
      <c r="H83" s="11">
        <f>E83*_xlfn.XLOOKUP(C83,Items!$A$5:$A$14,Items!$G$5:$G$14,0)</f>
        <v/>
      </c>
      <c r="I83" s="10">
        <f>B83&amp;"-"&amp;COUNTIF($B$5:B83,B83)</f>
        <v/>
      </c>
    </row>
    <row r="84">
      <c r="A84" s="5" t="n">
        <v>46306</v>
      </c>
      <c r="B84" s="6" t="inlineStr">
        <is>
          <t>B-041</t>
        </is>
      </c>
      <c r="C84" s="6" t="inlineStr">
        <is>
          <t>M10</t>
        </is>
      </c>
      <c r="D84" s="10">
        <f>_xlfn.XLOOKUP(C84,Items!$A$5:$A$14,Items!$B$5:$B$14,"Check code")</f>
        <v/>
      </c>
      <c r="E84" s="6" t="n">
        <v>3</v>
      </c>
      <c r="F84" s="11">
        <f>_xlfn.XLOOKUP(C84,Items!$A$5:$A$14,Items!$F$5:$F$14,0)</f>
        <v/>
      </c>
      <c r="G84" s="12">
        <f>ROUND(E84*F84*(1-Setup!$B$4),2)</f>
        <v/>
      </c>
      <c r="H84" s="11">
        <f>E84*_xlfn.XLOOKUP(C84,Items!$A$5:$A$14,Items!$G$5:$G$14,0)</f>
        <v/>
      </c>
      <c r="I84" s="10">
        <f>B84&amp;"-"&amp;COUNTIF($B$5:B84,B84)</f>
        <v/>
      </c>
    </row>
    <row r="85">
      <c r="A85" s="5" t="n">
        <v>46306</v>
      </c>
      <c r="B85" s="6" t="inlineStr">
        <is>
          <t>B-041</t>
        </is>
      </c>
      <c r="C85" s="6" t="inlineStr">
        <is>
          <t>M05</t>
        </is>
      </c>
      <c r="D85" s="10">
        <f>_xlfn.XLOOKUP(C85,Items!$A$5:$A$14,Items!$B$5:$B$14,"Check code")</f>
        <v/>
      </c>
      <c r="E85" s="6" t="n">
        <v>2</v>
      </c>
      <c r="F85" s="11">
        <f>_xlfn.XLOOKUP(C85,Items!$A$5:$A$14,Items!$F$5:$F$14,0)</f>
        <v/>
      </c>
      <c r="G85" s="12">
        <f>ROUND(E85*F85*(1-Setup!$B$4),2)</f>
        <v/>
      </c>
      <c r="H85" s="11">
        <f>E85*_xlfn.XLOOKUP(C85,Items!$A$5:$A$14,Items!$G$5:$G$14,0)</f>
        <v/>
      </c>
      <c r="I85" s="10">
        <f>B85&amp;"-"&amp;COUNTIF($B$5:B85,B85)</f>
        <v/>
      </c>
    </row>
    <row r="86">
      <c r="A86" s="5" t="n">
        <v>46306</v>
      </c>
      <c r="B86" s="6" t="inlineStr">
        <is>
          <t>B-042</t>
        </is>
      </c>
      <c r="C86" s="6" t="inlineStr">
        <is>
          <t>M02</t>
        </is>
      </c>
      <c r="D86" s="10">
        <f>_xlfn.XLOOKUP(C86,Items!$A$5:$A$14,Items!$B$5:$B$14,"Check code")</f>
        <v/>
      </c>
      <c r="E86" s="6" t="n">
        <v>1</v>
      </c>
      <c r="F86" s="11">
        <f>_xlfn.XLOOKUP(C86,Items!$A$5:$A$14,Items!$F$5:$F$14,0)</f>
        <v/>
      </c>
      <c r="G86" s="12">
        <f>ROUND(E86*F86*(1-Setup!$B$4),2)</f>
        <v/>
      </c>
      <c r="H86" s="11">
        <f>E86*_xlfn.XLOOKUP(C86,Items!$A$5:$A$14,Items!$G$5:$G$14,0)</f>
        <v/>
      </c>
      <c r="I86" s="10">
        <f>B86&amp;"-"&amp;COUNTIF($B$5:B86,B86)</f>
        <v/>
      </c>
    </row>
    <row r="87">
      <c r="A87" s="5" t="n">
        <v>46306</v>
      </c>
      <c r="B87" s="6" t="inlineStr">
        <is>
          <t>B-042</t>
        </is>
      </c>
      <c r="C87" s="6" t="inlineStr">
        <is>
          <t>M09</t>
        </is>
      </c>
      <c r="D87" s="10">
        <f>_xlfn.XLOOKUP(C87,Items!$A$5:$A$14,Items!$B$5:$B$14,"Check code")</f>
        <v/>
      </c>
      <c r="E87" s="6" t="n">
        <v>3</v>
      </c>
      <c r="F87" s="11">
        <f>_xlfn.XLOOKUP(C87,Items!$A$5:$A$14,Items!$F$5:$F$14,0)</f>
        <v/>
      </c>
      <c r="G87" s="12">
        <f>ROUND(E87*F87*(1-Setup!$B$4),2)</f>
        <v/>
      </c>
      <c r="H87" s="11">
        <f>E87*_xlfn.XLOOKUP(C87,Items!$A$5:$A$14,Items!$G$5:$G$14,0)</f>
        <v/>
      </c>
      <c r="I87" s="10">
        <f>B87&amp;"-"&amp;COUNTIF($B$5:B87,B87)</f>
        <v/>
      </c>
    </row>
    <row r="88">
      <c r="A88" s="5" t="n">
        <v>46306</v>
      </c>
      <c r="B88" s="6" t="inlineStr">
        <is>
          <t>B-043</t>
        </is>
      </c>
      <c r="C88" s="6" t="inlineStr">
        <is>
          <t>M07</t>
        </is>
      </c>
      <c r="D88" s="10">
        <f>_xlfn.XLOOKUP(C88,Items!$A$5:$A$14,Items!$B$5:$B$14,"Check code")</f>
        <v/>
      </c>
      <c r="E88" s="6" t="n">
        <v>3</v>
      </c>
      <c r="F88" s="11">
        <f>_xlfn.XLOOKUP(C88,Items!$A$5:$A$14,Items!$F$5:$F$14,0)</f>
        <v/>
      </c>
      <c r="G88" s="12">
        <f>ROUND(E88*F88*(1-Setup!$B$4),2)</f>
        <v/>
      </c>
      <c r="H88" s="11">
        <f>E88*_xlfn.XLOOKUP(C88,Items!$A$5:$A$14,Items!$G$5:$G$14,0)</f>
        <v/>
      </c>
      <c r="I88" s="10">
        <f>B88&amp;"-"&amp;COUNTIF($B$5:B88,B88)</f>
        <v/>
      </c>
    </row>
    <row r="89">
      <c r="A89" s="5" t="n">
        <v>46306</v>
      </c>
      <c r="B89" s="6" t="inlineStr">
        <is>
          <t>B-044</t>
        </is>
      </c>
      <c r="C89" s="6" t="inlineStr">
        <is>
          <t>M04</t>
        </is>
      </c>
      <c r="D89" s="10">
        <f>_xlfn.XLOOKUP(C89,Items!$A$5:$A$14,Items!$B$5:$B$14,"Check code")</f>
        <v/>
      </c>
      <c r="E89" s="6" t="n">
        <v>1</v>
      </c>
      <c r="F89" s="11">
        <f>_xlfn.XLOOKUP(C89,Items!$A$5:$A$14,Items!$F$5:$F$14,0)</f>
        <v/>
      </c>
      <c r="G89" s="12">
        <f>ROUND(E89*F89*(1-Setup!$B$4),2)</f>
        <v/>
      </c>
      <c r="H89" s="11">
        <f>E89*_xlfn.XLOOKUP(C89,Items!$A$5:$A$14,Items!$G$5:$G$14,0)</f>
        <v/>
      </c>
      <c r="I89" s="10">
        <f>B89&amp;"-"&amp;COUNTIF($B$5:B89,B89)</f>
        <v/>
      </c>
    </row>
    <row r="90">
      <c r="A90" s="5" t="n">
        <v>46306</v>
      </c>
      <c r="B90" s="6" t="inlineStr">
        <is>
          <t>B-044</t>
        </is>
      </c>
      <c r="C90" s="6" t="inlineStr">
        <is>
          <t>M05</t>
        </is>
      </c>
      <c r="D90" s="10">
        <f>_xlfn.XLOOKUP(C90,Items!$A$5:$A$14,Items!$B$5:$B$14,"Check code")</f>
        <v/>
      </c>
      <c r="E90" s="6" t="n">
        <v>1</v>
      </c>
      <c r="F90" s="11">
        <f>_xlfn.XLOOKUP(C90,Items!$A$5:$A$14,Items!$F$5:$F$14,0)</f>
        <v/>
      </c>
      <c r="G90" s="12">
        <f>ROUND(E90*F90*(1-Setup!$B$4),2)</f>
        <v/>
      </c>
      <c r="H90" s="11">
        <f>E90*_xlfn.XLOOKUP(C90,Items!$A$5:$A$14,Items!$G$5:$G$14,0)</f>
        <v/>
      </c>
      <c r="I90" s="10">
        <f>B90&amp;"-"&amp;COUNTIF($B$5:B90,B90)</f>
        <v/>
      </c>
    </row>
    <row r="91">
      <c r="A91" s="5" t="n">
        <v>46306</v>
      </c>
      <c r="B91" s="6" t="inlineStr">
        <is>
          <t>B-044</t>
        </is>
      </c>
      <c r="C91" s="6" t="inlineStr">
        <is>
          <t>M03</t>
        </is>
      </c>
      <c r="D91" s="10">
        <f>_xlfn.XLOOKUP(C91,Items!$A$5:$A$14,Items!$B$5:$B$14,"Check code")</f>
        <v/>
      </c>
      <c r="E91" s="6" t="n">
        <v>1</v>
      </c>
      <c r="F91" s="11">
        <f>_xlfn.XLOOKUP(C91,Items!$A$5:$A$14,Items!$F$5:$F$14,0)</f>
        <v/>
      </c>
      <c r="G91" s="12">
        <f>ROUND(E91*F91*(1-Setup!$B$4),2)</f>
        <v/>
      </c>
      <c r="H91" s="11">
        <f>E91*_xlfn.XLOOKUP(C91,Items!$A$5:$A$14,Items!$G$5:$G$14,0)</f>
        <v/>
      </c>
      <c r="I91" s="10">
        <f>B91&amp;"-"&amp;COUNTIF($B$5:B91,B91)</f>
        <v/>
      </c>
    </row>
    <row r="92">
      <c r="A92" s="5" t="n">
        <v>46307</v>
      </c>
      <c r="B92" s="6" t="inlineStr">
        <is>
          <t>B-045</t>
        </is>
      </c>
      <c r="C92" s="6" t="inlineStr">
        <is>
          <t>M09</t>
        </is>
      </c>
      <c r="D92" s="10">
        <f>_xlfn.XLOOKUP(C92,Items!$A$5:$A$14,Items!$B$5:$B$14,"Check code")</f>
        <v/>
      </c>
      <c r="E92" s="6" t="n">
        <v>2</v>
      </c>
      <c r="F92" s="11">
        <f>_xlfn.XLOOKUP(C92,Items!$A$5:$A$14,Items!$F$5:$F$14,0)</f>
        <v/>
      </c>
      <c r="G92" s="12">
        <f>ROUND(E92*F92*(1-Setup!$B$4),2)</f>
        <v/>
      </c>
      <c r="H92" s="11">
        <f>E92*_xlfn.XLOOKUP(C92,Items!$A$5:$A$14,Items!$G$5:$G$14,0)</f>
        <v/>
      </c>
      <c r="I92" s="10">
        <f>B92&amp;"-"&amp;COUNTIF($B$5:B92,B92)</f>
        <v/>
      </c>
    </row>
    <row r="93">
      <c r="A93" s="5" t="n">
        <v>46307</v>
      </c>
      <c r="B93" s="6" t="inlineStr">
        <is>
          <t>B-046</t>
        </is>
      </c>
      <c r="C93" s="6" t="inlineStr">
        <is>
          <t>M03</t>
        </is>
      </c>
      <c r="D93" s="10">
        <f>_xlfn.XLOOKUP(C93,Items!$A$5:$A$14,Items!$B$5:$B$14,"Check code")</f>
        <v/>
      </c>
      <c r="E93" s="6" t="n">
        <v>2</v>
      </c>
      <c r="F93" s="11">
        <f>_xlfn.XLOOKUP(C93,Items!$A$5:$A$14,Items!$F$5:$F$14,0)</f>
        <v/>
      </c>
      <c r="G93" s="12">
        <f>ROUND(E93*F93*(1-Setup!$B$4),2)</f>
        <v/>
      </c>
      <c r="H93" s="11">
        <f>E93*_xlfn.XLOOKUP(C93,Items!$A$5:$A$14,Items!$G$5:$G$14,0)</f>
        <v/>
      </c>
      <c r="I93" s="10">
        <f>B93&amp;"-"&amp;COUNTIF($B$5:B93,B93)</f>
        <v/>
      </c>
    </row>
    <row r="94">
      <c r="A94" s="5" t="n">
        <v>46307</v>
      </c>
      <c r="B94" s="6" t="inlineStr">
        <is>
          <t>B-046</t>
        </is>
      </c>
      <c r="C94" s="6" t="inlineStr">
        <is>
          <t>M10</t>
        </is>
      </c>
      <c r="D94" s="10">
        <f>_xlfn.XLOOKUP(C94,Items!$A$5:$A$14,Items!$B$5:$B$14,"Check code")</f>
        <v/>
      </c>
      <c r="E94" s="6" t="n">
        <v>1</v>
      </c>
      <c r="F94" s="11">
        <f>_xlfn.XLOOKUP(C94,Items!$A$5:$A$14,Items!$F$5:$F$14,0)</f>
        <v/>
      </c>
      <c r="G94" s="12">
        <f>ROUND(E94*F94*(1-Setup!$B$4),2)</f>
        <v/>
      </c>
      <c r="H94" s="11">
        <f>E94*_xlfn.XLOOKUP(C94,Items!$A$5:$A$14,Items!$G$5:$G$14,0)</f>
        <v/>
      </c>
      <c r="I94" s="10">
        <f>B94&amp;"-"&amp;COUNTIF($B$5:B94,B94)</f>
        <v/>
      </c>
    </row>
    <row r="95">
      <c r="A95" s="5" t="n">
        <v>46307</v>
      </c>
      <c r="B95" s="6" t="inlineStr">
        <is>
          <t>B-046</t>
        </is>
      </c>
      <c r="C95" s="6" t="inlineStr">
        <is>
          <t>M04</t>
        </is>
      </c>
      <c r="D95" s="10">
        <f>_xlfn.XLOOKUP(C95,Items!$A$5:$A$14,Items!$B$5:$B$14,"Check code")</f>
        <v/>
      </c>
      <c r="E95" s="6" t="n">
        <v>1</v>
      </c>
      <c r="F95" s="11">
        <f>_xlfn.XLOOKUP(C95,Items!$A$5:$A$14,Items!$F$5:$F$14,0)</f>
        <v/>
      </c>
      <c r="G95" s="12">
        <f>ROUND(E95*F95*(1-Setup!$B$4),2)</f>
        <v/>
      </c>
      <c r="H95" s="11">
        <f>E95*_xlfn.XLOOKUP(C95,Items!$A$5:$A$14,Items!$G$5:$G$14,0)</f>
        <v/>
      </c>
      <c r="I95" s="10">
        <f>B95&amp;"-"&amp;COUNTIF($B$5:B95,B95)</f>
        <v/>
      </c>
    </row>
    <row r="96">
      <c r="A96" s="5" t="n">
        <v>46307</v>
      </c>
      <c r="B96" s="6" t="inlineStr">
        <is>
          <t>B-047</t>
        </is>
      </c>
      <c r="C96" s="6" t="inlineStr">
        <is>
          <t>M10</t>
        </is>
      </c>
      <c r="D96" s="10">
        <f>_xlfn.XLOOKUP(C96,Items!$A$5:$A$14,Items!$B$5:$B$14,"Check code")</f>
        <v/>
      </c>
      <c r="E96" s="6" t="n">
        <v>2</v>
      </c>
      <c r="F96" s="11">
        <f>_xlfn.XLOOKUP(C96,Items!$A$5:$A$14,Items!$F$5:$F$14,0)</f>
        <v/>
      </c>
      <c r="G96" s="12">
        <f>ROUND(E96*F96*(1-Setup!$B$4),2)</f>
        <v/>
      </c>
      <c r="H96" s="11">
        <f>E96*_xlfn.XLOOKUP(C96,Items!$A$5:$A$14,Items!$G$5:$G$14,0)</f>
        <v/>
      </c>
      <c r="I96" s="10">
        <f>B96&amp;"-"&amp;COUNTIF($B$5:B96,B96)</f>
        <v/>
      </c>
    </row>
    <row r="97">
      <c r="A97" s="5" t="n">
        <v>46307</v>
      </c>
      <c r="B97" s="6" t="inlineStr">
        <is>
          <t>B-047</t>
        </is>
      </c>
      <c r="C97" s="6" t="inlineStr">
        <is>
          <t>M08</t>
        </is>
      </c>
      <c r="D97" s="10">
        <f>_xlfn.XLOOKUP(C97,Items!$A$5:$A$14,Items!$B$5:$B$14,"Check code")</f>
        <v/>
      </c>
      <c r="E97" s="6" t="n">
        <v>3</v>
      </c>
      <c r="F97" s="11">
        <f>_xlfn.XLOOKUP(C97,Items!$A$5:$A$14,Items!$F$5:$F$14,0)</f>
        <v/>
      </c>
      <c r="G97" s="12">
        <f>ROUND(E97*F97*(1-Setup!$B$4),2)</f>
        <v/>
      </c>
      <c r="H97" s="11">
        <f>E97*_xlfn.XLOOKUP(C97,Items!$A$5:$A$14,Items!$G$5:$G$14,0)</f>
        <v/>
      </c>
      <c r="I97" s="10">
        <f>B97&amp;"-"&amp;COUNTIF($B$5:B97,B97)</f>
        <v/>
      </c>
    </row>
    <row r="98">
      <c r="A98" s="5" t="n">
        <v>46308</v>
      </c>
      <c r="B98" s="6" t="inlineStr">
        <is>
          <t>B-048</t>
        </is>
      </c>
      <c r="C98" s="6" t="inlineStr">
        <is>
          <t>M02</t>
        </is>
      </c>
      <c r="D98" s="10">
        <f>_xlfn.XLOOKUP(C98,Items!$A$5:$A$14,Items!$B$5:$B$14,"Check code")</f>
        <v/>
      </c>
      <c r="E98" s="6" t="n">
        <v>2</v>
      </c>
      <c r="F98" s="11">
        <f>_xlfn.XLOOKUP(C98,Items!$A$5:$A$14,Items!$F$5:$F$14,0)</f>
        <v/>
      </c>
      <c r="G98" s="12">
        <f>ROUND(E98*F98*(1-Setup!$B$4),2)</f>
        <v/>
      </c>
      <c r="H98" s="11">
        <f>E98*_xlfn.XLOOKUP(C98,Items!$A$5:$A$14,Items!$G$5:$G$14,0)</f>
        <v/>
      </c>
      <c r="I98" s="10">
        <f>B98&amp;"-"&amp;COUNTIF($B$5:B98,B98)</f>
        <v/>
      </c>
    </row>
    <row r="99">
      <c r="A99" s="5" t="n">
        <v>46308</v>
      </c>
      <c r="B99" s="6" t="inlineStr">
        <is>
          <t>B-048</t>
        </is>
      </c>
      <c r="C99" s="6" t="inlineStr">
        <is>
          <t>M09</t>
        </is>
      </c>
      <c r="D99" s="10">
        <f>_xlfn.XLOOKUP(C99,Items!$A$5:$A$14,Items!$B$5:$B$14,"Check code")</f>
        <v/>
      </c>
      <c r="E99" s="6" t="n">
        <v>3</v>
      </c>
      <c r="F99" s="11">
        <f>_xlfn.XLOOKUP(C99,Items!$A$5:$A$14,Items!$F$5:$F$14,0)</f>
        <v/>
      </c>
      <c r="G99" s="12">
        <f>ROUND(E99*F99*(1-Setup!$B$4),2)</f>
        <v/>
      </c>
      <c r="H99" s="11">
        <f>E99*_xlfn.XLOOKUP(C99,Items!$A$5:$A$14,Items!$G$5:$G$14,0)</f>
        <v/>
      </c>
      <c r="I99" s="10">
        <f>B99&amp;"-"&amp;COUNTIF($B$5:B99,B99)</f>
        <v/>
      </c>
    </row>
    <row r="100">
      <c r="A100" s="5" t="n">
        <v>46308</v>
      </c>
      <c r="B100" s="6" t="inlineStr">
        <is>
          <t>B-048</t>
        </is>
      </c>
      <c r="C100" s="6" t="inlineStr">
        <is>
          <t>M08</t>
        </is>
      </c>
      <c r="D100" s="10">
        <f>_xlfn.XLOOKUP(C100,Items!$A$5:$A$14,Items!$B$5:$B$14,"Check code")</f>
        <v/>
      </c>
      <c r="E100" s="6" t="n">
        <v>2</v>
      </c>
      <c r="F100" s="11">
        <f>_xlfn.XLOOKUP(C100,Items!$A$5:$A$14,Items!$F$5:$F$14,0)</f>
        <v/>
      </c>
      <c r="G100" s="12">
        <f>ROUND(E100*F100*(1-Setup!$B$4),2)</f>
        <v/>
      </c>
      <c r="H100" s="11">
        <f>E100*_xlfn.XLOOKUP(C100,Items!$A$5:$A$14,Items!$G$5:$G$14,0)</f>
        <v/>
      </c>
      <c r="I100" s="10">
        <f>B100&amp;"-"&amp;COUNTIF($B$5:B100,B100)</f>
        <v/>
      </c>
    </row>
    <row r="101">
      <c r="A101" s="5" t="n">
        <v>46308</v>
      </c>
      <c r="B101" s="6" t="inlineStr">
        <is>
          <t>B-049</t>
        </is>
      </c>
      <c r="C101" s="6" t="inlineStr">
        <is>
          <t>M08</t>
        </is>
      </c>
      <c r="D101" s="10">
        <f>_xlfn.XLOOKUP(C101,Items!$A$5:$A$14,Items!$B$5:$B$14,"Check code")</f>
        <v/>
      </c>
      <c r="E101" s="6" t="n">
        <v>1</v>
      </c>
      <c r="F101" s="11">
        <f>_xlfn.XLOOKUP(C101,Items!$A$5:$A$14,Items!$F$5:$F$14,0)</f>
        <v/>
      </c>
      <c r="G101" s="12">
        <f>ROUND(E101*F101*(1-Setup!$B$4),2)</f>
        <v/>
      </c>
      <c r="H101" s="11">
        <f>E101*_xlfn.XLOOKUP(C101,Items!$A$5:$A$14,Items!$G$5:$G$14,0)</f>
        <v/>
      </c>
      <c r="I101" s="10">
        <f>B101&amp;"-"&amp;COUNTIF($B$5:B101,B101)</f>
        <v/>
      </c>
    </row>
    <row r="102">
      <c r="A102" s="5" t="n">
        <v>46308</v>
      </c>
      <c r="B102" s="6" t="inlineStr">
        <is>
          <t>B-050</t>
        </is>
      </c>
      <c r="C102" s="6" t="inlineStr">
        <is>
          <t>M02</t>
        </is>
      </c>
      <c r="D102" s="10">
        <f>_xlfn.XLOOKUP(C102,Items!$A$5:$A$14,Items!$B$5:$B$14,"Check code")</f>
        <v/>
      </c>
      <c r="E102" s="6" t="n">
        <v>3</v>
      </c>
      <c r="F102" s="11">
        <f>_xlfn.XLOOKUP(C102,Items!$A$5:$A$14,Items!$F$5:$F$14,0)</f>
        <v/>
      </c>
      <c r="G102" s="12">
        <f>ROUND(E102*F102*(1-Setup!$B$4),2)</f>
        <v/>
      </c>
      <c r="H102" s="11">
        <f>E102*_xlfn.XLOOKUP(C102,Items!$A$5:$A$14,Items!$G$5:$G$14,0)</f>
        <v/>
      </c>
      <c r="I102" s="10">
        <f>B102&amp;"-"&amp;COUNTIF($B$5:B102,B102)</f>
        <v/>
      </c>
    </row>
    <row r="103">
      <c r="A103" s="5" t="n">
        <v>46308</v>
      </c>
      <c r="B103" s="6" t="inlineStr">
        <is>
          <t>B-050</t>
        </is>
      </c>
      <c r="C103" s="6" t="inlineStr">
        <is>
          <t>M05</t>
        </is>
      </c>
      <c r="D103" s="10">
        <f>_xlfn.XLOOKUP(C103,Items!$A$5:$A$14,Items!$B$5:$B$14,"Check code")</f>
        <v/>
      </c>
      <c r="E103" s="6" t="n">
        <v>2</v>
      </c>
      <c r="F103" s="11">
        <f>_xlfn.XLOOKUP(C103,Items!$A$5:$A$14,Items!$F$5:$F$14,0)</f>
        <v/>
      </c>
      <c r="G103" s="12">
        <f>ROUND(E103*F103*(1-Setup!$B$4),2)</f>
        <v/>
      </c>
      <c r="H103" s="11">
        <f>E103*_xlfn.XLOOKUP(C103,Items!$A$5:$A$14,Items!$G$5:$G$14,0)</f>
        <v/>
      </c>
      <c r="I103" s="10">
        <f>B103&amp;"-"&amp;COUNTIF($B$5:B103,B103)</f>
        <v/>
      </c>
    </row>
    <row r="104">
      <c r="A104" s="5" t="n">
        <v>46308</v>
      </c>
      <c r="B104" s="6" t="inlineStr">
        <is>
          <t>B-051</t>
        </is>
      </c>
      <c r="C104" s="6" t="inlineStr">
        <is>
          <t>M10</t>
        </is>
      </c>
      <c r="D104" s="10">
        <f>_xlfn.XLOOKUP(C104,Items!$A$5:$A$14,Items!$B$5:$B$14,"Check code")</f>
        <v/>
      </c>
      <c r="E104" s="6" t="n">
        <v>3</v>
      </c>
      <c r="F104" s="11">
        <f>_xlfn.XLOOKUP(C104,Items!$A$5:$A$14,Items!$F$5:$F$14,0)</f>
        <v/>
      </c>
      <c r="G104" s="12">
        <f>ROUND(E104*F104*(1-Setup!$B$4),2)</f>
        <v/>
      </c>
      <c r="H104" s="11">
        <f>E104*_xlfn.XLOOKUP(C104,Items!$A$5:$A$14,Items!$G$5:$G$14,0)</f>
        <v/>
      </c>
      <c r="I104" s="10">
        <f>B104&amp;"-"&amp;COUNTIF($B$5:B104,B104)</f>
        <v/>
      </c>
    </row>
    <row r="105">
      <c r="A105" s="5" t="n">
        <v>46308</v>
      </c>
      <c r="B105" s="6" t="inlineStr">
        <is>
          <t>B-051</t>
        </is>
      </c>
      <c r="C105" s="6" t="inlineStr">
        <is>
          <t>M02</t>
        </is>
      </c>
      <c r="D105" s="10">
        <f>_xlfn.XLOOKUP(C105,Items!$A$5:$A$14,Items!$B$5:$B$14,"Check code")</f>
        <v/>
      </c>
      <c r="E105" s="6" t="n">
        <v>2</v>
      </c>
      <c r="F105" s="11">
        <f>_xlfn.XLOOKUP(C105,Items!$A$5:$A$14,Items!$F$5:$F$14,0)</f>
        <v/>
      </c>
      <c r="G105" s="12">
        <f>ROUND(E105*F105*(1-Setup!$B$4),2)</f>
        <v/>
      </c>
      <c r="H105" s="11">
        <f>E105*_xlfn.XLOOKUP(C105,Items!$A$5:$A$14,Items!$G$5:$G$14,0)</f>
        <v/>
      </c>
      <c r="I105" s="10">
        <f>B105&amp;"-"&amp;COUNTIF($B$5:B105,B105)</f>
        <v/>
      </c>
    </row>
    <row r="106">
      <c r="A106" s="5" t="n">
        <v>46308</v>
      </c>
      <c r="B106" s="6" t="inlineStr">
        <is>
          <t>B-051</t>
        </is>
      </c>
      <c r="C106" s="6" t="inlineStr">
        <is>
          <t>M08</t>
        </is>
      </c>
      <c r="D106" s="10">
        <f>_xlfn.XLOOKUP(C106,Items!$A$5:$A$14,Items!$B$5:$B$14,"Check code")</f>
        <v/>
      </c>
      <c r="E106" s="6" t="n">
        <v>2</v>
      </c>
      <c r="F106" s="11">
        <f>_xlfn.XLOOKUP(C106,Items!$A$5:$A$14,Items!$F$5:$F$14,0)</f>
        <v/>
      </c>
      <c r="G106" s="12">
        <f>ROUND(E106*F106*(1-Setup!$B$4),2)</f>
        <v/>
      </c>
      <c r="H106" s="11">
        <f>E106*_xlfn.XLOOKUP(C106,Items!$A$5:$A$14,Items!$G$5:$G$14,0)</f>
        <v/>
      </c>
      <c r="I106" s="10">
        <f>B106&amp;"-"&amp;COUNTIF($B$5:B106,B106)</f>
        <v/>
      </c>
    </row>
    <row r="107">
      <c r="A107" s="5" t="n">
        <v>46309</v>
      </c>
      <c r="B107" s="6" t="inlineStr">
        <is>
          <t>B-052</t>
        </is>
      </c>
      <c r="C107" s="6" t="inlineStr">
        <is>
          <t>M05</t>
        </is>
      </c>
      <c r="D107" s="10">
        <f>_xlfn.XLOOKUP(C107,Items!$A$5:$A$14,Items!$B$5:$B$14,"Check code")</f>
        <v/>
      </c>
      <c r="E107" s="6" t="n">
        <v>3</v>
      </c>
      <c r="F107" s="11">
        <f>_xlfn.XLOOKUP(C107,Items!$A$5:$A$14,Items!$F$5:$F$14,0)</f>
        <v/>
      </c>
      <c r="G107" s="12">
        <f>ROUND(E107*F107*(1-Setup!$B$4),2)</f>
        <v/>
      </c>
      <c r="H107" s="11">
        <f>E107*_xlfn.XLOOKUP(C107,Items!$A$5:$A$14,Items!$G$5:$G$14,0)</f>
        <v/>
      </c>
      <c r="I107" s="10">
        <f>B107&amp;"-"&amp;COUNTIF($B$5:B107,B107)</f>
        <v/>
      </c>
    </row>
    <row r="108">
      <c r="A108" s="5" t="n">
        <v>46309</v>
      </c>
      <c r="B108" s="6" t="inlineStr">
        <is>
          <t>B-052</t>
        </is>
      </c>
      <c r="C108" s="6" t="inlineStr">
        <is>
          <t>M03</t>
        </is>
      </c>
      <c r="D108" s="10">
        <f>_xlfn.XLOOKUP(C108,Items!$A$5:$A$14,Items!$B$5:$B$14,"Check code")</f>
        <v/>
      </c>
      <c r="E108" s="6" t="n">
        <v>3</v>
      </c>
      <c r="F108" s="11">
        <f>_xlfn.XLOOKUP(C108,Items!$A$5:$A$14,Items!$F$5:$F$14,0)</f>
        <v/>
      </c>
      <c r="G108" s="12">
        <f>ROUND(E108*F108*(1-Setup!$B$4),2)</f>
        <v/>
      </c>
      <c r="H108" s="11">
        <f>E108*_xlfn.XLOOKUP(C108,Items!$A$5:$A$14,Items!$G$5:$G$14,0)</f>
        <v/>
      </c>
      <c r="I108" s="10">
        <f>B108&amp;"-"&amp;COUNTIF($B$5:B108,B108)</f>
        <v/>
      </c>
    </row>
    <row r="109">
      <c r="A109" s="5" t="n">
        <v>46309</v>
      </c>
      <c r="B109" s="6" t="inlineStr">
        <is>
          <t>B-053</t>
        </is>
      </c>
      <c r="C109" s="6" t="inlineStr">
        <is>
          <t>M05</t>
        </is>
      </c>
      <c r="D109" s="10">
        <f>_xlfn.XLOOKUP(C109,Items!$A$5:$A$14,Items!$B$5:$B$14,"Check code")</f>
        <v/>
      </c>
      <c r="E109" s="6" t="n">
        <v>2</v>
      </c>
      <c r="F109" s="11">
        <f>_xlfn.XLOOKUP(C109,Items!$A$5:$A$14,Items!$F$5:$F$14,0)</f>
        <v/>
      </c>
      <c r="G109" s="12">
        <f>ROUND(E109*F109*(1-Setup!$B$4),2)</f>
        <v/>
      </c>
      <c r="H109" s="11">
        <f>E109*_xlfn.XLOOKUP(C109,Items!$A$5:$A$14,Items!$G$5:$G$14,0)</f>
        <v/>
      </c>
      <c r="I109" s="10">
        <f>B109&amp;"-"&amp;COUNTIF($B$5:B109,B109)</f>
        <v/>
      </c>
    </row>
    <row r="110">
      <c r="A110" s="5" t="n">
        <v>46309</v>
      </c>
      <c r="B110" s="6" t="inlineStr">
        <is>
          <t>B-053</t>
        </is>
      </c>
      <c r="C110" s="6" t="inlineStr">
        <is>
          <t>M01</t>
        </is>
      </c>
      <c r="D110" s="10">
        <f>_xlfn.XLOOKUP(C110,Items!$A$5:$A$14,Items!$B$5:$B$14,"Check code")</f>
        <v/>
      </c>
      <c r="E110" s="6" t="n">
        <v>1</v>
      </c>
      <c r="F110" s="11">
        <f>_xlfn.XLOOKUP(C110,Items!$A$5:$A$14,Items!$F$5:$F$14,0)</f>
        <v/>
      </c>
      <c r="G110" s="12">
        <f>ROUND(E110*F110*(1-Setup!$B$4),2)</f>
        <v/>
      </c>
      <c r="H110" s="11">
        <f>E110*_xlfn.XLOOKUP(C110,Items!$A$5:$A$14,Items!$G$5:$G$14,0)</f>
        <v/>
      </c>
      <c r="I110" s="10">
        <f>B110&amp;"-"&amp;COUNTIF($B$5:B110,B110)</f>
        <v/>
      </c>
    </row>
    <row r="111">
      <c r="A111" s="5" t="n">
        <v>46309</v>
      </c>
      <c r="B111" s="6" t="inlineStr">
        <is>
          <t>B-053</t>
        </is>
      </c>
      <c r="C111" s="6" t="inlineStr">
        <is>
          <t>M07</t>
        </is>
      </c>
      <c r="D111" s="10">
        <f>_xlfn.XLOOKUP(C111,Items!$A$5:$A$14,Items!$B$5:$B$14,"Check code")</f>
        <v/>
      </c>
      <c r="E111" s="6" t="n">
        <v>2</v>
      </c>
      <c r="F111" s="11">
        <f>_xlfn.XLOOKUP(C111,Items!$A$5:$A$14,Items!$F$5:$F$14,0)</f>
        <v/>
      </c>
      <c r="G111" s="12">
        <f>ROUND(E111*F111*(1-Setup!$B$4),2)</f>
        <v/>
      </c>
      <c r="H111" s="11">
        <f>E111*_xlfn.XLOOKUP(C111,Items!$A$5:$A$14,Items!$G$5:$G$14,0)</f>
        <v/>
      </c>
      <c r="I111" s="10">
        <f>B111&amp;"-"&amp;COUNTIF($B$5:B111,B111)</f>
        <v/>
      </c>
    </row>
    <row r="112">
      <c r="A112" s="5" t="n">
        <v>46309</v>
      </c>
      <c r="B112" s="6" t="inlineStr">
        <is>
          <t>B-054</t>
        </is>
      </c>
      <c r="C112" s="6" t="inlineStr">
        <is>
          <t>M03</t>
        </is>
      </c>
      <c r="D112" s="10">
        <f>_xlfn.XLOOKUP(C112,Items!$A$5:$A$14,Items!$B$5:$B$14,"Check code")</f>
        <v/>
      </c>
      <c r="E112" s="6" t="n">
        <v>1</v>
      </c>
      <c r="F112" s="11">
        <f>_xlfn.XLOOKUP(C112,Items!$A$5:$A$14,Items!$F$5:$F$14,0)</f>
        <v/>
      </c>
      <c r="G112" s="12">
        <f>ROUND(E112*F112*(1-Setup!$B$4),2)</f>
        <v/>
      </c>
      <c r="H112" s="11">
        <f>E112*_xlfn.XLOOKUP(C112,Items!$A$5:$A$14,Items!$G$5:$G$14,0)</f>
        <v/>
      </c>
      <c r="I112" s="10">
        <f>B112&amp;"-"&amp;COUNTIF($B$5:B112,B112)</f>
        <v/>
      </c>
    </row>
    <row r="113">
      <c r="A113" s="5" t="n">
        <v>46309</v>
      </c>
      <c r="B113" s="6" t="inlineStr">
        <is>
          <t>B-054</t>
        </is>
      </c>
      <c r="C113" s="6" t="inlineStr">
        <is>
          <t>M07</t>
        </is>
      </c>
      <c r="D113" s="10">
        <f>_xlfn.XLOOKUP(C113,Items!$A$5:$A$14,Items!$B$5:$B$14,"Check code")</f>
        <v/>
      </c>
      <c r="E113" s="6" t="n">
        <v>2</v>
      </c>
      <c r="F113" s="11">
        <f>_xlfn.XLOOKUP(C113,Items!$A$5:$A$14,Items!$F$5:$F$14,0)</f>
        <v/>
      </c>
      <c r="G113" s="12">
        <f>ROUND(E113*F113*(1-Setup!$B$4),2)</f>
        <v/>
      </c>
      <c r="H113" s="11">
        <f>E113*_xlfn.XLOOKUP(C113,Items!$A$5:$A$14,Items!$G$5:$G$14,0)</f>
        <v/>
      </c>
      <c r="I113" s="10">
        <f>B113&amp;"-"&amp;COUNTIF($B$5:B113,B113)</f>
        <v/>
      </c>
    </row>
    <row r="114">
      <c r="A114" s="5" t="n">
        <v>46309</v>
      </c>
      <c r="B114" s="6" t="inlineStr">
        <is>
          <t>B-055</t>
        </is>
      </c>
      <c r="C114" s="6" t="inlineStr">
        <is>
          <t>M09</t>
        </is>
      </c>
      <c r="D114" s="10">
        <f>_xlfn.XLOOKUP(C114,Items!$A$5:$A$14,Items!$B$5:$B$14,"Check code")</f>
        <v/>
      </c>
      <c r="E114" s="6" t="n">
        <v>1</v>
      </c>
      <c r="F114" s="11">
        <f>_xlfn.XLOOKUP(C114,Items!$A$5:$A$14,Items!$F$5:$F$14,0)</f>
        <v/>
      </c>
      <c r="G114" s="12">
        <f>ROUND(E114*F114*(1-Setup!$B$4),2)</f>
        <v/>
      </c>
      <c r="H114" s="11">
        <f>E114*_xlfn.XLOOKUP(C114,Items!$A$5:$A$14,Items!$G$5:$G$14,0)</f>
        <v/>
      </c>
      <c r="I114" s="10">
        <f>B114&amp;"-"&amp;COUNTIF($B$5:B114,B114)</f>
        <v/>
      </c>
    </row>
    <row r="115">
      <c r="A115" s="5" t="n">
        <v>46309</v>
      </c>
      <c r="B115" s="6" t="inlineStr">
        <is>
          <t>B-055</t>
        </is>
      </c>
      <c r="C115" s="6" t="inlineStr">
        <is>
          <t>M05</t>
        </is>
      </c>
      <c r="D115" s="10">
        <f>_xlfn.XLOOKUP(C115,Items!$A$5:$A$14,Items!$B$5:$B$14,"Check code")</f>
        <v/>
      </c>
      <c r="E115" s="6" t="n">
        <v>1</v>
      </c>
      <c r="F115" s="11">
        <f>_xlfn.XLOOKUP(C115,Items!$A$5:$A$14,Items!$F$5:$F$14,0)</f>
        <v/>
      </c>
      <c r="G115" s="12">
        <f>ROUND(E115*F115*(1-Setup!$B$4),2)</f>
        <v/>
      </c>
      <c r="H115" s="11">
        <f>E115*_xlfn.XLOOKUP(C115,Items!$A$5:$A$14,Items!$G$5:$G$14,0)</f>
        <v/>
      </c>
      <c r="I115" s="10">
        <f>B115&amp;"-"&amp;COUNTIF($B$5:B115,B115)</f>
        <v/>
      </c>
    </row>
    <row r="116">
      <c r="A116" s="5" t="n">
        <v>46309</v>
      </c>
      <c r="B116" s="6" t="inlineStr">
        <is>
          <t>B-055</t>
        </is>
      </c>
      <c r="C116" s="6" t="inlineStr">
        <is>
          <t>M04</t>
        </is>
      </c>
      <c r="D116" s="10">
        <f>_xlfn.XLOOKUP(C116,Items!$A$5:$A$14,Items!$B$5:$B$14,"Check code")</f>
        <v/>
      </c>
      <c r="E116" s="6" t="n">
        <v>2</v>
      </c>
      <c r="F116" s="11">
        <f>_xlfn.XLOOKUP(C116,Items!$A$5:$A$14,Items!$F$5:$F$14,0)</f>
        <v/>
      </c>
      <c r="G116" s="12">
        <f>ROUND(E116*F116*(1-Setup!$B$4),2)</f>
        <v/>
      </c>
      <c r="H116" s="11">
        <f>E116*_xlfn.XLOOKUP(C116,Items!$A$5:$A$14,Items!$G$5:$G$14,0)</f>
        <v/>
      </c>
      <c r="I116" s="10">
        <f>B116&amp;"-"&amp;COUNTIF($B$5:B116,B116)</f>
        <v/>
      </c>
    </row>
    <row r="117">
      <c r="A117" s="5" t="n">
        <v>46309</v>
      </c>
      <c r="B117" s="6" t="inlineStr">
        <is>
          <t>B-056</t>
        </is>
      </c>
      <c r="C117" s="6" t="inlineStr">
        <is>
          <t>M08</t>
        </is>
      </c>
      <c r="D117" s="10">
        <f>_xlfn.XLOOKUP(C117,Items!$A$5:$A$14,Items!$B$5:$B$14,"Check code")</f>
        <v/>
      </c>
      <c r="E117" s="6" t="n">
        <v>3</v>
      </c>
      <c r="F117" s="11">
        <f>_xlfn.XLOOKUP(C117,Items!$A$5:$A$14,Items!$F$5:$F$14,0)</f>
        <v/>
      </c>
      <c r="G117" s="12">
        <f>ROUND(E117*F117*(1-Setup!$B$4),2)</f>
        <v/>
      </c>
      <c r="H117" s="11">
        <f>E117*_xlfn.XLOOKUP(C117,Items!$A$5:$A$14,Items!$G$5:$G$14,0)</f>
        <v/>
      </c>
      <c r="I117" s="10">
        <f>B117&amp;"-"&amp;COUNTIF($B$5:B117,B117)</f>
        <v/>
      </c>
    </row>
    <row r="118">
      <c r="A118" s="5" t="n">
        <v>46309</v>
      </c>
      <c r="B118" s="6" t="inlineStr">
        <is>
          <t>B-056</t>
        </is>
      </c>
      <c r="C118" s="6" t="inlineStr">
        <is>
          <t>M01</t>
        </is>
      </c>
      <c r="D118" s="10">
        <f>_xlfn.XLOOKUP(C118,Items!$A$5:$A$14,Items!$B$5:$B$14,"Check code")</f>
        <v/>
      </c>
      <c r="E118" s="6" t="n">
        <v>1</v>
      </c>
      <c r="F118" s="11">
        <f>_xlfn.XLOOKUP(C118,Items!$A$5:$A$14,Items!$F$5:$F$14,0)</f>
        <v/>
      </c>
      <c r="G118" s="12">
        <f>ROUND(E118*F118*(1-Setup!$B$4),2)</f>
        <v/>
      </c>
      <c r="H118" s="11">
        <f>E118*_xlfn.XLOOKUP(C118,Items!$A$5:$A$14,Items!$G$5:$G$14,0)</f>
        <v/>
      </c>
      <c r="I118" s="10">
        <f>B118&amp;"-"&amp;COUNTIF($B$5:B118,B118)</f>
        <v/>
      </c>
    </row>
    <row r="119">
      <c r="A119" s="5" t="n">
        <v>46310</v>
      </c>
      <c r="B119" s="6" t="inlineStr">
        <is>
          <t>B-057</t>
        </is>
      </c>
      <c r="C119" s="6" t="inlineStr">
        <is>
          <t>M03</t>
        </is>
      </c>
      <c r="D119" s="10">
        <f>_xlfn.XLOOKUP(C119,Items!$A$5:$A$14,Items!$B$5:$B$14,"Check code")</f>
        <v/>
      </c>
      <c r="E119" s="6" t="n">
        <v>1</v>
      </c>
      <c r="F119" s="11">
        <f>_xlfn.XLOOKUP(C119,Items!$A$5:$A$14,Items!$F$5:$F$14,0)</f>
        <v/>
      </c>
      <c r="G119" s="12">
        <f>ROUND(E119*F119*(1-Setup!$B$4),2)</f>
        <v/>
      </c>
      <c r="H119" s="11">
        <f>E119*_xlfn.XLOOKUP(C119,Items!$A$5:$A$14,Items!$G$5:$G$14,0)</f>
        <v/>
      </c>
      <c r="I119" s="10">
        <f>B119&amp;"-"&amp;COUNTIF($B$5:B119,B119)</f>
        <v/>
      </c>
    </row>
    <row r="120">
      <c r="A120" s="5" t="n">
        <v>46310</v>
      </c>
      <c r="B120" s="6" t="inlineStr">
        <is>
          <t>B-057</t>
        </is>
      </c>
      <c r="C120" s="6" t="inlineStr">
        <is>
          <t>M09</t>
        </is>
      </c>
      <c r="D120" s="10">
        <f>_xlfn.XLOOKUP(C120,Items!$A$5:$A$14,Items!$B$5:$B$14,"Check code")</f>
        <v/>
      </c>
      <c r="E120" s="6" t="n">
        <v>3</v>
      </c>
      <c r="F120" s="11">
        <f>_xlfn.XLOOKUP(C120,Items!$A$5:$A$14,Items!$F$5:$F$14,0)</f>
        <v/>
      </c>
      <c r="G120" s="12">
        <f>ROUND(E120*F120*(1-Setup!$B$4),2)</f>
        <v/>
      </c>
      <c r="H120" s="11">
        <f>E120*_xlfn.XLOOKUP(C120,Items!$A$5:$A$14,Items!$G$5:$G$14,0)</f>
        <v/>
      </c>
      <c r="I120" s="10">
        <f>B120&amp;"-"&amp;COUNTIF($B$5:B120,B120)</f>
        <v/>
      </c>
    </row>
    <row r="121">
      <c r="A121" s="5" t="n">
        <v>46310</v>
      </c>
      <c r="B121" s="6" t="inlineStr">
        <is>
          <t>B-058</t>
        </is>
      </c>
      <c r="C121" s="6" t="inlineStr">
        <is>
          <t>M02</t>
        </is>
      </c>
      <c r="D121" s="10">
        <f>_xlfn.XLOOKUP(C121,Items!$A$5:$A$14,Items!$B$5:$B$14,"Check code")</f>
        <v/>
      </c>
      <c r="E121" s="6" t="n">
        <v>2</v>
      </c>
      <c r="F121" s="11">
        <f>_xlfn.XLOOKUP(C121,Items!$A$5:$A$14,Items!$F$5:$F$14,0)</f>
        <v/>
      </c>
      <c r="G121" s="12">
        <f>ROUND(E121*F121*(1-Setup!$B$4),2)</f>
        <v/>
      </c>
      <c r="H121" s="11">
        <f>E121*_xlfn.XLOOKUP(C121,Items!$A$5:$A$14,Items!$G$5:$G$14,0)</f>
        <v/>
      </c>
      <c r="I121" s="10">
        <f>B121&amp;"-"&amp;COUNTIF($B$5:B121,B121)</f>
        <v/>
      </c>
    </row>
    <row r="122">
      <c r="A122" s="5" t="n">
        <v>46310</v>
      </c>
      <c r="B122" s="6" t="inlineStr">
        <is>
          <t>B-059</t>
        </is>
      </c>
      <c r="C122" s="6" t="inlineStr">
        <is>
          <t>M01</t>
        </is>
      </c>
      <c r="D122" s="10">
        <f>_xlfn.XLOOKUP(C122,Items!$A$5:$A$14,Items!$B$5:$B$14,"Check code")</f>
        <v/>
      </c>
      <c r="E122" s="6" t="n">
        <v>1</v>
      </c>
      <c r="F122" s="11">
        <f>_xlfn.XLOOKUP(C122,Items!$A$5:$A$14,Items!$F$5:$F$14,0)</f>
        <v/>
      </c>
      <c r="G122" s="12">
        <f>ROUND(E122*F122*(1-Setup!$B$4),2)</f>
        <v/>
      </c>
      <c r="H122" s="11">
        <f>E122*_xlfn.XLOOKUP(C122,Items!$A$5:$A$14,Items!$G$5:$G$14,0)</f>
        <v/>
      </c>
      <c r="I122" s="10">
        <f>B122&amp;"-"&amp;COUNTIF($B$5:B122,B122)</f>
        <v/>
      </c>
    </row>
    <row r="123">
      <c r="A123" s="5" t="n">
        <v>46310</v>
      </c>
      <c r="B123" s="6" t="inlineStr">
        <is>
          <t>B-059</t>
        </is>
      </c>
      <c r="C123" s="6" t="inlineStr">
        <is>
          <t>M09</t>
        </is>
      </c>
      <c r="D123" s="10">
        <f>_xlfn.XLOOKUP(C123,Items!$A$5:$A$14,Items!$B$5:$B$14,"Check code")</f>
        <v/>
      </c>
      <c r="E123" s="6" t="n">
        <v>1</v>
      </c>
      <c r="F123" s="11">
        <f>_xlfn.XLOOKUP(C123,Items!$A$5:$A$14,Items!$F$5:$F$14,0)</f>
        <v/>
      </c>
      <c r="G123" s="12">
        <f>ROUND(E123*F123*(1-Setup!$B$4),2)</f>
        <v/>
      </c>
      <c r="H123" s="11">
        <f>E123*_xlfn.XLOOKUP(C123,Items!$A$5:$A$14,Items!$G$5:$G$14,0)</f>
        <v/>
      </c>
      <c r="I123" s="10">
        <f>B123&amp;"-"&amp;COUNTIF($B$5:B123,B123)</f>
        <v/>
      </c>
    </row>
    <row r="124">
      <c r="A124" s="5" t="n">
        <v>46310</v>
      </c>
      <c r="B124" s="6" t="inlineStr">
        <is>
          <t>B-060</t>
        </is>
      </c>
      <c r="C124" s="6" t="inlineStr">
        <is>
          <t>M05</t>
        </is>
      </c>
      <c r="D124" s="10">
        <f>_xlfn.XLOOKUP(C124,Items!$A$5:$A$14,Items!$B$5:$B$14,"Check code")</f>
        <v/>
      </c>
      <c r="E124" s="6" t="n">
        <v>2</v>
      </c>
      <c r="F124" s="11">
        <f>_xlfn.XLOOKUP(C124,Items!$A$5:$A$14,Items!$F$5:$F$14,0)</f>
        <v/>
      </c>
      <c r="G124" s="12">
        <f>ROUND(E124*F124*(1-Setup!$B$4),2)</f>
        <v/>
      </c>
      <c r="H124" s="11">
        <f>E124*_xlfn.XLOOKUP(C124,Items!$A$5:$A$14,Items!$G$5:$G$14,0)</f>
        <v/>
      </c>
      <c r="I124" s="10">
        <f>B124&amp;"-"&amp;COUNTIF($B$5:B124,B124)</f>
        <v/>
      </c>
    </row>
    <row r="125">
      <c r="A125" s="5" t="n">
        <v>46311</v>
      </c>
      <c r="B125" s="6" t="inlineStr">
        <is>
          <t>B-061</t>
        </is>
      </c>
      <c r="C125" s="6" t="inlineStr">
        <is>
          <t>M01</t>
        </is>
      </c>
      <c r="D125" s="10">
        <f>_xlfn.XLOOKUP(C125,Items!$A$5:$A$14,Items!$B$5:$B$14,"Check code")</f>
        <v/>
      </c>
      <c r="E125" s="6" t="n">
        <v>1</v>
      </c>
      <c r="F125" s="11">
        <f>_xlfn.XLOOKUP(C125,Items!$A$5:$A$14,Items!$F$5:$F$14,0)</f>
        <v/>
      </c>
      <c r="G125" s="12">
        <f>ROUND(E125*F125*(1-Setup!$B$4),2)</f>
        <v/>
      </c>
      <c r="H125" s="11">
        <f>E125*_xlfn.XLOOKUP(C125,Items!$A$5:$A$14,Items!$G$5:$G$14,0)</f>
        <v/>
      </c>
      <c r="I125" s="10">
        <f>B125&amp;"-"&amp;COUNTIF($B$5:B125,B125)</f>
        <v/>
      </c>
    </row>
    <row r="126">
      <c r="A126" s="5" t="n">
        <v>46311</v>
      </c>
      <c r="B126" s="6" t="inlineStr">
        <is>
          <t>B-061</t>
        </is>
      </c>
      <c r="C126" s="6" t="inlineStr">
        <is>
          <t>M07</t>
        </is>
      </c>
      <c r="D126" s="10">
        <f>_xlfn.XLOOKUP(C126,Items!$A$5:$A$14,Items!$B$5:$B$14,"Check code")</f>
        <v/>
      </c>
      <c r="E126" s="6" t="n">
        <v>3</v>
      </c>
      <c r="F126" s="11">
        <f>_xlfn.XLOOKUP(C126,Items!$A$5:$A$14,Items!$F$5:$F$14,0)</f>
        <v/>
      </c>
      <c r="G126" s="12">
        <f>ROUND(E126*F126*(1-Setup!$B$4),2)</f>
        <v/>
      </c>
      <c r="H126" s="11">
        <f>E126*_xlfn.XLOOKUP(C126,Items!$A$5:$A$14,Items!$G$5:$G$14,0)</f>
        <v/>
      </c>
      <c r="I126" s="10">
        <f>B126&amp;"-"&amp;COUNTIF($B$5:B126,B126)</f>
        <v/>
      </c>
    </row>
    <row r="127">
      <c r="A127" s="5" t="n">
        <v>46311</v>
      </c>
      <c r="B127" s="6" t="inlineStr">
        <is>
          <t>B-061</t>
        </is>
      </c>
      <c r="C127" s="6" t="inlineStr">
        <is>
          <t>M08</t>
        </is>
      </c>
      <c r="D127" s="10">
        <f>_xlfn.XLOOKUP(C127,Items!$A$5:$A$14,Items!$B$5:$B$14,"Check code")</f>
        <v/>
      </c>
      <c r="E127" s="6" t="n">
        <v>3</v>
      </c>
      <c r="F127" s="11">
        <f>_xlfn.XLOOKUP(C127,Items!$A$5:$A$14,Items!$F$5:$F$14,0)</f>
        <v/>
      </c>
      <c r="G127" s="12">
        <f>ROUND(E127*F127*(1-Setup!$B$4),2)</f>
        <v/>
      </c>
      <c r="H127" s="11">
        <f>E127*_xlfn.XLOOKUP(C127,Items!$A$5:$A$14,Items!$G$5:$G$14,0)</f>
        <v/>
      </c>
      <c r="I127" s="10">
        <f>B127&amp;"-"&amp;COUNTIF($B$5:B127,B127)</f>
        <v/>
      </c>
    </row>
    <row r="128">
      <c r="A128" s="5" t="n">
        <v>46311</v>
      </c>
      <c r="B128" s="6" t="inlineStr">
        <is>
          <t>B-062</t>
        </is>
      </c>
      <c r="C128" s="6" t="inlineStr">
        <is>
          <t>M04</t>
        </is>
      </c>
      <c r="D128" s="10">
        <f>_xlfn.XLOOKUP(C128,Items!$A$5:$A$14,Items!$B$5:$B$14,"Check code")</f>
        <v/>
      </c>
      <c r="E128" s="6" t="n">
        <v>3</v>
      </c>
      <c r="F128" s="11">
        <f>_xlfn.XLOOKUP(C128,Items!$A$5:$A$14,Items!$F$5:$F$14,0)</f>
        <v/>
      </c>
      <c r="G128" s="12">
        <f>ROUND(E128*F128*(1-Setup!$B$4),2)</f>
        <v/>
      </c>
      <c r="H128" s="11">
        <f>E128*_xlfn.XLOOKUP(C128,Items!$A$5:$A$14,Items!$G$5:$G$14,0)</f>
        <v/>
      </c>
      <c r="I128" s="10">
        <f>B128&amp;"-"&amp;COUNTIF($B$5:B128,B128)</f>
        <v/>
      </c>
    </row>
    <row r="129">
      <c r="A129" s="5" t="n">
        <v>46311</v>
      </c>
      <c r="B129" s="6" t="inlineStr">
        <is>
          <t>B-062</t>
        </is>
      </c>
      <c r="C129" s="6" t="inlineStr">
        <is>
          <t>M02</t>
        </is>
      </c>
      <c r="D129" s="10">
        <f>_xlfn.XLOOKUP(C129,Items!$A$5:$A$14,Items!$B$5:$B$14,"Check code")</f>
        <v/>
      </c>
      <c r="E129" s="6" t="n">
        <v>3</v>
      </c>
      <c r="F129" s="11">
        <f>_xlfn.XLOOKUP(C129,Items!$A$5:$A$14,Items!$F$5:$F$14,0)</f>
        <v/>
      </c>
      <c r="G129" s="12">
        <f>ROUND(E129*F129*(1-Setup!$B$4),2)</f>
        <v/>
      </c>
      <c r="H129" s="11">
        <f>E129*_xlfn.XLOOKUP(C129,Items!$A$5:$A$14,Items!$G$5:$G$14,0)</f>
        <v/>
      </c>
      <c r="I129" s="10">
        <f>B129&amp;"-"&amp;COUNTIF($B$5:B129,B129)</f>
        <v/>
      </c>
    </row>
    <row r="130">
      <c r="A130" s="5" t="n">
        <v>46311</v>
      </c>
      <c r="B130" s="6" t="inlineStr">
        <is>
          <t>B-062</t>
        </is>
      </c>
      <c r="C130" s="6" t="inlineStr">
        <is>
          <t>M07</t>
        </is>
      </c>
      <c r="D130" s="10">
        <f>_xlfn.XLOOKUP(C130,Items!$A$5:$A$14,Items!$B$5:$B$14,"Check code")</f>
        <v/>
      </c>
      <c r="E130" s="6" t="n">
        <v>1</v>
      </c>
      <c r="F130" s="11">
        <f>_xlfn.XLOOKUP(C130,Items!$A$5:$A$14,Items!$F$5:$F$14,0)</f>
        <v/>
      </c>
      <c r="G130" s="12">
        <f>ROUND(E130*F130*(1-Setup!$B$4),2)</f>
        <v/>
      </c>
      <c r="H130" s="11">
        <f>E130*_xlfn.XLOOKUP(C130,Items!$A$5:$A$14,Items!$G$5:$G$14,0)</f>
        <v/>
      </c>
      <c r="I130" s="10">
        <f>B130&amp;"-"&amp;COUNTIF($B$5:B130,B130)</f>
        <v/>
      </c>
    </row>
    <row r="131">
      <c r="A131" s="5" t="n">
        <v>46311</v>
      </c>
      <c r="B131" s="6" t="inlineStr">
        <is>
          <t>B-063</t>
        </is>
      </c>
      <c r="C131" s="6" t="inlineStr">
        <is>
          <t>M01</t>
        </is>
      </c>
      <c r="D131" s="10">
        <f>_xlfn.XLOOKUP(C131,Items!$A$5:$A$14,Items!$B$5:$B$14,"Check code")</f>
        <v/>
      </c>
      <c r="E131" s="6" t="n">
        <v>2</v>
      </c>
      <c r="F131" s="11">
        <f>_xlfn.XLOOKUP(C131,Items!$A$5:$A$14,Items!$F$5:$F$14,0)</f>
        <v/>
      </c>
      <c r="G131" s="12">
        <f>ROUND(E131*F131*(1-Setup!$B$4),2)</f>
        <v/>
      </c>
      <c r="H131" s="11">
        <f>E131*_xlfn.XLOOKUP(C131,Items!$A$5:$A$14,Items!$G$5:$G$14,0)</f>
        <v/>
      </c>
      <c r="I131" s="10">
        <f>B131&amp;"-"&amp;COUNTIF($B$5:B131,B131)</f>
        <v/>
      </c>
    </row>
    <row r="132">
      <c r="A132" s="5" t="n">
        <v>46311</v>
      </c>
      <c r="B132" s="6" t="inlineStr">
        <is>
          <t>B-063</t>
        </is>
      </c>
      <c r="C132" s="6" t="inlineStr">
        <is>
          <t>M03</t>
        </is>
      </c>
      <c r="D132" s="10">
        <f>_xlfn.XLOOKUP(C132,Items!$A$5:$A$14,Items!$B$5:$B$14,"Check code")</f>
        <v/>
      </c>
      <c r="E132" s="6" t="n">
        <v>3</v>
      </c>
      <c r="F132" s="11">
        <f>_xlfn.XLOOKUP(C132,Items!$A$5:$A$14,Items!$F$5:$F$14,0)</f>
        <v/>
      </c>
      <c r="G132" s="12">
        <f>ROUND(E132*F132*(1-Setup!$B$4),2)</f>
        <v/>
      </c>
      <c r="H132" s="11">
        <f>E132*_xlfn.XLOOKUP(C132,Items!$A$5:$A$14,Items!$G$5:$G$14,0)</f>
        <v/>
      </c>
      <c r="I132" s="10">
        <f>B132&amp;"-"&amp;COUNTIF($B$5:B132,B132)</f>
        <v/>
      </c>
    </row>
    <row r="133">
      <c r="A133" s="5" t="n">
        <v>46311</v>
      </c>
      <c r="B133" s="6" t="inlineStr">
        <is>
          <t>B-063</t>
        </is>
      </c>
      <c r="C133" s="6" t="inlineStr">
        <is>
          <t>M04</t>
        </is>
      </c>
      <c r="D133" s="10">
        <f>_xlfn.XLOOKUP(C133,Items!$A$5:$A$14,Items!$B$5:$B$14,"Check code")</f>
        <v/>
      </c>
      <c r="E133" s="6" t="n">
        <v>2</v>
      </c>
      <c r="F133" s="11">
        <f>_xlfn.XLOOKUP(C133,Items!$A$5:$A$14,Items!$F$5:$F$14,0)</f>
        <v/>
      </c>
      <c r="G133" s="12">
        <f>ROUND(E133*F133*(1-Setup!$B$4),2)</f>
        <v/>
      </c>
      <c r="H133" s="11">
        <f>E133*_xlfn.XLOOKUP(C133,Items!$A$5:$A$14,Items!$G$5:$G$14,0)</f>
        <v/>
      </c>
      <c r="I133" s="10">
        <f>B133&amp;"-"&amp;COUNTIF($B$5:B133,B133)</f>
        <v/>
      </c>
    </row>
    <row r="134">
      <c r="A134" s="5" t="n">
        <v>46312</v>
      </c>
      <c r="B134" s="6" t="inlineStr">
        <is>
          <t>B-064</t>
        </is>
      </c>
      <c r="C134" s="6" t="inlineStr">
        <is>
          <t>M03</t>
        </is>
      </c>
      <c r="D134" s="10">
        <f>_xlfn.XLOOKUP(C134,Items!$A$5:$A$14,Items!$B$5:$B$14,"Check code")</f>
        <v/>
      </c>
      <c r="E134" s="6" t="n">
        <v>3</v>
      </c>
      <c r="F134" s="11">
        <f>_xlfn.XLOOKUP(C134,Items!$A$5:$A$14,Items!$F$5:$F$14,0)</f>
        <v/>
      </c>
      <c r="G134" s="12">
        <f>ROUND(E134*F134*(1-Setup!$B$4),2)</f>
        <v/>
      </c>
      <c r="H134" s="11">
        <f>E134*_xlfn.XLOOKUP(C134,Items!$A$5:$A$14,Items!$G$5:$G$14,0)</f>
        <v/>
      </c>
      <c r="I134" s="10">
        <f>B134&amp;"-"&amp;COUNTIF($B$5:B134,B134)</f>
        <v/>
      </c>
    </row>
    <row r="135">
      <c r="A135" s="5" t="n">
        <v>46312</v>
      </c>
      <c r="B135" s="6" t="inlineStr">
        <is>
          <t>B-064</t>
        </is>
      </c>
      <c r="C135" s="6" t="inlineStr">
        <is>
          <t>M10</t>
        </is>
      </c>
      <c r="D135" s="10">
        <f>_xlfn.XLOOKUP(C135,Items!$A$5:$A$14,Items!$B$5:$B$14,"Check code")</f>
        <v/>
      </c>
      <c r="E135" s="6" t="n">
        <v>2</v>
      </c>
      <c r="F135" s="11">
        <f>_xlfn.XLOOKUP(C135,Items!$A$5:$A$14,Items!$F$5:$F$14,0)</f>
        <v/>
      </c>
      <c r="G135" s="12">
        <f>ROUND(E135*F135*(1-Setup!$B$4),2)</f>
        <v/>
      </c>
      <c r="H135" s="11">
        <f>E135*_xlfn.XLOOKUP(C135,Items!$A$5:$A$14,Items!$G$5:$G$14,0)</f>
        <v/>
      </c>
      <c r="I135" s="10">
        <f>B135&amp;"-"&amp;COUNTIF($B$5:B135,B135)</f>
        <v/>
      </c>
    </row>
    <row r="136">
      <c r="A136" s="5" t="n">
        <v>46312</v>
      </c>
      <c r="B136" s="6" t="inlineStr">
        <is>
          <t>B-064</t>
        </is>
      </c>
      <c r="C136" s="6" t="inlineStr">
        <is>
          <t>M07</t>
        </is>
      </c>
      <c r="D136" s="10">
        <f>_xlfn.XLOOKUP(C136,Items!$A$5:$A$14,Items!$B$5:$B$14,"Check code")</f>
        <v/>
      </c>
      <c r="E136" s="6" t="n">
        <v>2</v>
      </c>
      <c r="F136" s="11">
        <f>_xlfn.XLOOKUP(C136,Items!$A$5:$A$14,Items!$F$5:$F$14,0)</f>
        <v/>
      </c>
      <c r="G136" s="12">
        <f>ROUND(E136*F136*(1-Setup!$B$4),2)</f>
        <v/>
      </c>
      <c r="H136" s="11">
        <f>E136*_xlfn.XLOOKUP(C136,Items!$A$5:$A$14,Items!$G$5:$G$14,0)</f>
        <v/>
      </c>
      <c r="I136" s="10">
        <f>B136&amp;"-"&amp;COUNTIF($B$5:B136,B136)</f>
        <v/>
      </c>
    </row>
    <row r="137">
      <c r="A137" s="5" t="n">
        <v>46312</v>
      </c>
      <c r="B137" s="6" t="inlineStr">
        <is>
          <t>B-065</t>
        </is>
      </c>
      <c r="C137" s="6" t="inlineStr">
        <is>
          <t>M05</t>
        </is>
      </c>
      <c r="D137" s="10">
        <f>_xlfn.XLOOKUP(C137,Items!$A$5:$A$14,Items!$B$5:$B$14,"Check code")</f>
        <v/>
      </c>
      <c r="E137" s="6" t="n">
        <v>3</v>
      </c>
      <c r="F137" s="11">
        <f>_xlfn.XLOOKUP(C137,Items!$A$5:$A$14,Items!$F$5:$F$14,0)</f>
        <v/>
      </c>
      <c r="G137" s="12">
        <f>ROUND(E137*F137*(1-Setup!$B$4),2)</f>
        <v/>
      </c>
      <c r="H137" s="11">
        <f>E137*_xlfn.XLOOKUP(C137,Items!$A$5:$A$14,Items!$G$5:$G$14,0)</f>
        <v/>
      </c>
      <c r="I137" s="10">
        <f>B137&amp;"-"&amp;COUNTIF($B$5:B137,B137)</f>
        <v/>
      </c>
    </row>
    <row r="138">
      <c r="A138" s="5" t="n">
        <v>46312</v>
      </c>
      <c r="B138" s="6" t="inlineStr">
        <is>
          <t>B-065</t>
        </is>
      </c>
      <c r="C138" s="6" t="inlineStr">
        <is>
          <t>M02</t>
        </is>
      </c>
      <c r="D138" s="10">
        <f>_xlfn.XLOOKUP(C138,Items!$A$5:$A$14,Items!$B$5:$B$14,"Check code")</f>
        <v/>
      </c>
      <c r="E138" s="6" t="n">
        <v>3</v>
      </c>
      <c r="F138" s="11">
        <f>_xlfn.XLOOKUP(C138,Items!$A$5:$A$14,Items!$F$5:$F$14,0)</f>
        <v/>
      </c>
      <c r="G138" s="12">
        <f>ROUND(E138*F138*(1-Setup!$B$4),2)</f>
        <v/>
      </c>
      <c r="H138" s="11">
        <f>E138*_xlfn.XLOOKUP(C138,Items!$A$5:$A$14,Items!$G$5:$G$14,0)</f>
        <v/>
      </c>
      <c r="I138" s="10">
        <f>B138&amp;"-"&amp;COUNTIF($B$5:B138,B138)</f>
        <v/>
      </c>
    </row>
    <row r="139">
      <c r="A139" s="5" t="n">
        <v>46312</v>
      </c>
      <c r="B139" s="6" t="inlineStr">
        <is>
          <t>B-065</t>
        </is>
      </c>
      <c r="C139" s="6" t="inlineStr">
        <is>
          <t>M03</t>
        </is>
      </c>
      <c r="D139" s="10">
        <f>_xlfn.XLOOKUP(C139,Items!$A$5:$A$14,Items!$B$5:$B$14,"Check code")</f>
        <v/>
      </c>
      <c r="E139" s="6" t="n">
        <v>3</v>
      </c>
      <c r="F139" s="11">
        <f>_xlfn.XLOOKUP(C139,Items!$A$5:$A$14,Items!$F$5:$F$14,0)</f>
        <v/>
      </c>
      <c r="G139" s="12">
        <f>ROUND(E139*F139*(1-Setup!$B$4),2)</f>
        <v/>
      </c>
      <c r="H139" s="11">
        <f>E139*_xlfn.XLOOKUP(C139,Items!$A$5:$A$14,Items!$G$5:$G$14,0)</f>
        <v/>
      </c>
      <c r="I139" s="10">
        <f>B139&amp;"-"&amp;COUNTIF($B$5:B139,B139)</f>
        <v/>
      </c>
    </row>
    <row r="140">
      <c r="A140" s="5" t="n">
        <v>46312</v>
      </c>
      <c r="B140" s="6" t="inlineStr">
        <is>
          <t>B-066</t>
        </is>
      </c>
      <c r="C140" s="6" t="inlineStr">
        <is>
          <t>M08</t>
        </is>
      </c>
      <c r="D140" s="10">
        <f>_xlfn.XLOOKUP(C140,Items!$A$5:$A$14,Items!$B$5:$B$14,"Check code")</f>
        <v/>
      </c>
      <c r="E140" s="6" t="n">
        <v>3</v>
      </c>
      <c r="F140" s="11">
        <f>_xlfn.XLOOKUP(C140,Items!$A$5:$A$14,Items!$F$5:$F$14,0)</f>
        <v/>
      </c>
      <c r="G140" s="12">
        <f>ROUND(E140*F140*(1-Setup!$B$4),2)</f>
        <v/>
      </c>
      <c r="H140" s="11">
        <f>E140*_xlfn.XLOOKUP(C140,Items!$A$5:$A$14,Items!$G$5:$G$14,0)</f>
        <v/>
      </c>
      <c r="I140" s="10">
        <f>B140&amp;"-"&amp;COUNTIF($B$5:B140,B140)</f>
        <v/>
      </c>
    </row>
    <row r="141">
      <c r="A141" s="5" t="n">
        <v>46312</v>
      </c>
      <c r="B141" s="6" t="inlineStr">
        <is>
          <t>B-066</t>
        </is>
      </c>
      <c r="C141" s="6" t="inlineStr">
        <is>
          <t>M01</t>
        </is>
      </c>
      <c r="D141" s="10">
        <f>_xlfn.XLOOKUP(C141,Items!$A$5:$A$14,Items!$B$5:$B$14,"Check code")</f>
        <v/>
      </c>
      <c r="E141" s="6" t="n">
        <v>1</v>
      </c>
      <c r="F141" s="11">
        <f>_xlfn.XLOOKUP(C141,Items!$A$5:$A$14,Items!$F$5:$F$14,0)</f>
        <v/>
      </c>
      <c r="G141" s="12">
        <f>ROUND(E141*F141*(1-Setup!$B$4),2)</f>
        <v/>
      </c>
      <c r="H141" s="11">
        <f>E141*_xlfn.XLOOKUP(C141,Items!$A$5:$A$14,Items!$G$5:$G$14,0)</f>
        <v/>
      </c>
      <c r="I141" s="10">
        <f>B141&amp;"-"&amp;COUNTIF($B$5:B141,B141)</f>
        <v/>
      </c>
    </row>
    <row r="142">
      <c r="A142" s="5" t="n">
        <v>46312</v>
      </c>
      <c r="B142" s="6" t="inlineStr">
        <is>
          <t>B-067</t>
        </is>
      </c>
      <c r="C142" s="6" t="inlineStr">
        <is>
          <t>M10</t>
        </is>
      </c>
      <c r="D142" s="10">
        <f>_xlfn.XLOOKUP(C142,Items!$A$5:$A$14,Items!$B$5:$B$14,"Check code")</f>
        <v/>
      </c>
      <c r="E142" s="6" t="n">
        <v>1</v>
      </c>
      <c r="F142" s="11">
        <f>_xlfn.XLOOKUP(C142,Items!$A$5:$A$14,Items!$F$5:$F$14,0)</f>
        <v/>
      </c>
      <c r="G142" s="12">
        <f>ROUND(E142*F142*(1-Setup!$B$4),2)</f>
        <v/>
      </c>
      <c r="H142" s="11">
        <f>E142*_xlfn.XLOOKUP(C142,Items!$A$5:$A$14,Items!$G$5:$G$14,0)</f>
        <v/>
      </c>
      <c r="I142" s="10">
        <f>B142&amp;"-"&amp;COUNTIF($B$5:B142,B142)</f>
        <v/>
      </c>
    </row>
    <row r="143">
      <c r="A143" s="5" t="n">
        <v>46312</v>
      </c>
      <c r="B143" s="6" t="inlineStr">
        <is>
          <t>B-067</t>
        </is>
      </c>
      <c r="C143" s="6" t="inlineStr">
        <is>
          <t>M01</t>
        </is>
      </c>
      <c r="D143" s="10">
        <f>_xlfn.XLOOKUP(C143,Items!$A$5:$A$14,Items!$B$5:$B$14,"Check code")</f>
        <v/>
      </c>
      <c r="E143" s="6" t="n">
        <v>3</v>
      </c>
      <c r="F143" s="11">
        <f>_xlfn.XLOOKUP(C143,Items!$A$5:$A$14,Items!$F$5:$F$14,0)</f>
        <v/>
      </c>
      <c r="G143" s="12">
        <f>ROUND(E143*F143*(1-Setup!$B$4),2)</f>
        <v/>
      </c>
      <c r="H143" s="11">
        <f>E143*_xlfn.XLOOKUP(C143,Items!$A$5:$A$14,Items!$G$5:$G$14,0)</f>
        <v/>
      </c>
      <c r="I143" s="10">
        <f>B143&amp;"-"&amp;COUNTIF($B$5:B143,B143)</f>
        <v/>
      </c>
    </row>
    <row r="144">
      <c r="A144" s="5" t="n">
        <v>46312</v>
      </c>
      <c r="B144" s="6" t="inlineStr">
        <is>
          <t>B-068</t>
        </is>
      </c>
      <c r="C144" s="6" t="inlineStr">
        <is>
          <t>M10</t>
        </is>
      </c>
      <c r="D144" s="10">
        <f>_xlfn.XLOOKUP(C144,Items!$A$5:$A$14,Items!$B$5:$B$14,"Check code")</f>
        <v/>
      </c>
      <c r="E144" s="6" t="n">
        <v>3</v>
      </c>
      <c r="F144" s="11">
        <f>_xlfn.XLOOKUP(C144,Items!$A$5:$A$14,Items!$F$5:$F$14,0)</f>
        <v/>
      </c>
      <c r="G144" s="12">
        <f>ROUND(E144*F144*(1-Setup!$B$4),2)</f>
        <v/>
      </c>
      <c r="H144" s="11">
        <f>E144*_xlfn.XLOOKUP(C144,Items!$A$5:$A$14,Items!$G$5:$G$14,0)</f>
        <v/>
      </c>
      <c r="I144" s="10">
        <f>B144&amp;"-"&amp;COUNTIF($B$5:B144,B144)</f>
        <v/>
      </c>
    </row>
    <row r="145">
      <c r="A145" s="5" t="n">
        <v>46312</v>
      </c>
      <c r="B145" s="6" t="inlineStr">
        <is>
          <t>B-068</t>
        </is>
      </c>
      <c r="C145" s="6" t="inlineStr">
        <is>
          <t>M02</t>
        </is>
      </c>
      <c r="D145" s="10">
        <f>_xlfn.XLOOKUP(C145,Items!$A$5:$A$14,Items!$B$5:$B$14,"Check code")</f>
        <v/>
      </c>
      <c r="E145" s="6" t="n">
        <v>3</v>
      </c>
      <c r="F145" s="11">
        <f>_xlfn.XLOOKUP(C145,Items!$A$5:$A$14,Items!$F$5:$F$14,0)</f>
        <v/>
      </c>
      <c r="G145" s="12">
        <f>ROUND(E145*F145*(1-Setup!$B$4),2)</f>
        <v/>
      </c>
      <c r="H145" s="11">
        <f>E145*_xlfn.XLOOKUP(C145,Items!$A$5:$A$14,Items!$G$5:$G$14,0)</f>
        <v/>
      </c>
      <c r="I145" s="10">
        <f>B145&amp;"-"&amp;COUNTIF($B$5:B145,B145)</f>
        <v/>
      </c>
    </row>
  </sheetData>
  <dataValidations count="1">
    <dataValidation sqref="C5:C2000" showDropDown="0" showInputMessage="0" showErrorMessage="1" allowBlank="1" errorTitle="Not in the list" error="Pick a value from the list" type="list">
      <formula1>=Items!$A$5:$A$200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8" customWidth="1" min="3" max="3"/>
    <col width="6" customWidth="1" min="4" max="4"/>
    <col width="8" customWidth="1" min="5" max="5"/>
    <col width="14" customWidth="1" min="6" max="6"/>
    <col width="11" customWidth="1" min="7" max="7"/>
    <col width="12" customWidth="1" min="8" max="8"/>
    <col width="11" customWidth="1" min="9" max="9"/>
    <col width="7" customWidth="1" min="10" max="10"/>
  </cols>
  <sheetData>
    <row r="1">
      <c r="A1" s="1" t="inlineStr">
        <is>
          <t>Stock and expiry</t>
        </is>
      </c>
    </row>
    <row r="2">
      <c r="A2" s="2" t="inlineStr">
        <is>
          <t>Closing = opening − sold. Expired items must be kept aside for return, never sold.</t>
        </is>
      </c>
    </row>
    <row r="4">
      <c r="A4" s="8" t="inlineStr">
        <is>
          <t>Code</t>
        </is>
      </c>
      <c r="B4" s="8" t="inlineStr">
        <is>
          <t>Item</t>
        </is>
      </c>
      <c r="C4" s="8" t="inlineStr">
        <is>
          <t>Opening</t>
        </is>
      </c>
      <c r="D4" s="8" t="inlineStr">
        <is>
          <t>Sold</t>
        </is>
      </c>
      <c r="E4" s="8" t="inlineStr">
        <is>
          <t>Closing</t>
        </is>
      </c>
      <c r="F4" s="8" t="inlineStr">
        <is>
          <t>Value at cost (₹)</t>
        </is>
      </c>
      <c r="G4" s="8" t="inlineStr">
        <is>
          <t>Expiry</t>
        </is>
      </c>
      <c r="H4" s="8" t="inlineStr">
        <is>
          <t>Days to expiry</t>
        </is>
      </c>
      <c r="I4" s="8" t="inlineStr">
        <is>
          <t>Expiry flag</t>
        </is>
      </c>
      <c r="J4" s="8" t="inlineStr">
        <is>
          <t>Order?</t>
        </is>
      </c>
    </row>
    <row r="5">
      <c r="A5" s="10">
        <f>Items!A5</f>
        <v/>
      </c>
      <c r="B5" s="10">
        <f>Items!B5</f>
        <v/>
      </c>
      <c r="C5" s="10">
        <f>Items!H5</f>
        <v/>
      </c>
      <c r="D5" s="10">
        <f>SUMIFS(Sales!$E$5:$E$2000,Sales!$C$5:$C$2000,A5)</f>
        <v/>
      </c>
      <c r="E5" s="10">
        <f>C5-D5</f>
        <v/>
      </c>
      <c r="F5" s="11">
        <f>E5*Items!G5</f>
        <v/>
      </c>
      <c r="G5" s="13">
        <f>Items!E5</f>
        <v/>
      </c>
      <c r="H5" s="10">
        <f>G5-Setup!$B$3</f>
        <v/>
      </c>
      <c r="I5" s="10">
        <f>IF(H5&lt;0,"Expired",IF(H5&lt;=Setup!$B$5,"Near expiry","OK"))</f>
        <v/>
      </c>
      <c r="J5" s="10">
        <f>IF(AND(E5&lt;=Items!I5,I5="OK"),"Yes","No")</f>
        <v/>
      </c>
    </row>
    <row r="6">
      <c r="A6" s="10">
        <f>Items!A6</f>
        <v/>
      </c>
      <c r="B6" s="10">
        <f>Items!B6</f>
        <v/>
      </c>
      <c r="C6" s="10">
        <f>Items!H6</f>
        <v/>
      </c>
      <c r="D6" s="10">
        <f>SUMIFS(Sales!$E$5:$E$2000,Sales!$C$5:$C$2000,A6)</f>
        <v/>
      </c>
      <c r="E6" s="10">
        <f>C6-D6</f>
        <v/>
      </c>
      <c r="F6" s="11">
        <f>E6*Items!G6</f>
        <v/>
      </c>
      <c r="G6" s="13">
        <f>Items!E6</f>
        <v/>
      </c>
      <c r="H6" s="10">
        <f>G6-Setup!$B$3</f>
        <v/>
      </c>
      <c r="I6" s="10">
        <f>IF(H6&lt;0,"Expired",IF(H6&lt;=Setup!$B$5,"Near expiry","OK"))</f>
        <v/>
      </c>
      <c r="J6" s="10">
        <f>IF(AND(E6&lt;=Items!I6,I6="OK"),"Yes","No")</f>
        <v/>
      </c>
    </row>
    <row r="7">
      <c r="A7" s="10">
        <f>Items!A7</f>
        <v/>
      </c>
      <c r="B7" s="10">
        <f>Items!B7</f>
        <v/>
      </c>
      <c r="C7" s="10">
        <f>Items!H7</f>
        <v/>
      </c>
      <c r="D7" s="10">
        <f>SUMIFS(Sales!$E$5:$E$2000,Sales!$C$5:$C$2000,A7)</f>
        <v/>
      </c>
      <c r="E7" s="10">
        <f>C7-D7</f>
        <v/>
      </c>
      <c r="F7" s="11">
        <f>E7*Items!G7</f>
        <v/>
      </c>
      <c r="G7" s="13">
        <f>Items!E7</f>
        <v/>
      </c>
      <c r="H7" s="10">
        <f>G7-Setup!$B$3</f>
        <v/>
      </c>
      <c r="I7" s="10">
        <f>IF(H7&lt;0,"Expired",IF(H7&lt;=Setup!$B$5,"Near expiry","OK"))</f>
        <v/>
      </c>
      <c r="J7" s="10">
        <f>IF(AND(E7&lt;=Items!I7,I7="OK"),"Yes","No")</f>
        <v/>
      </c>
    </row>
    <row r="8">
      <c r="A8" s="10">
        <f>Items!A8</f>
        <v/>
      </c>
      <c r="B8" s="10">
        <f>Items!B8</f>
        <v/>
      </c>
      <c r="C8" s="10">
        <f>Items!H8</f>
        <v/>
      </c>
      <c r="D8" s="10">
        <f>SUMIFS(Sales!$E$5:$E$2000,Sales!$C$5:$C$2000,A8)</f>
        <v/>
      </c>
      <c r="E8" s="10">
        <f>C8-D8</f>
        <v/>
      </c>
      <c r="F8" s="11">
        <f>E8*Items!G8</f>
        <v/>
      </c>
      <c r="G8" s="13">
        <f>Items!E8</f>
        <v/>
      </c>
      <c r="H8" s="10">
        <f>G8-Setup!$B$3</f>
        <v/>
      </c>
      <c r="I8" s="10">
        <f>IF(H8&lt;0,"Expired",IF(H8&lt;=Setup!$B$5,"Near expiry","OK"))</f>
        <v/>
      </c>
      <c r="J8" s="10">
        <f>IF(AND(E8&lt;=Items!I8,I8="OK"),"Yes","No")</f>
        <v/>
      </c>
    </row>
    <row r="9">
      <c r="A9" s="10">
        <f>Items!A9</f>
        <v/>
      </c>
      <c r="B9" s="10">
        <f>Items!B9</f>
        <v/>
      </c>
      <c r="C9" s="10">
        <f>Items!H9</f>
        <v/>
      </c>
      <c r="D9" s="10">
        <f>SUMIFS(Sales!$E$5:$E$2000,Sales!$C$5:$C$2000,A9)</f>
        <v/>
      </c>
      <c r="E9" s="10">
        <f>C9-D9</f>
        <v/>
      </c>
      <c r="F9" s="11">
        <f>E9*Items!G9</f>
        <v/>
      </c>
      <c r="G9" s="13">
        <f>Items!E9</f>
        <v/>
      </c>
      <c r="H9" s="10">
        <f>G9-Setup!$B$3</f>
        <v/>
      </c>
      <c r="I9" s="10">
        <f>IF(H9&lt;0,"Expired",IF(H9&lt;=Setup!$B$5,"Near expiry","OK"))</f>
        <v/>
      </c>
      <c r="J9" s="10">
        <f>IF(AND(E9&lt;=Items!I9,I9="OK"),"Yes","No")</f>
        <v/>
      </c>
    </row>
    <row r="10">
      <c r="A10" s="10">
        <f>Items!A10</f>
        <v/>
      </c>
      <c r="B10" s="10">
        <f>Items!B10</f>
        <v/>
      </c>
      <c r="C10" s="10">
        <f>Items!H10</f>
        <v/>
      </c>
      <c r="D10" s="10">
        <f>SUMIFS(Sales!$E$5:$E$2000,Sales!$C$5:$C$2000,A10)</f>
        <v/>
      </c>
      <c r="E10" s="10">
        <f>C10-D10</f>
        <v/>
      </c>
      <c r="F10" s="11">
        <f>E10*Items!G10</f>
        <v/>
      </c>
      <c r="G10" s="13">
        <f>Items!E10</f>
        <v/>
      </c>
      <c r="H10" s="10">
        <f>G10-Setup!$B$3</f>
        <v/>
      </c>
      <c r="I10" s="10">
        <f>IF(H10&lt;0,"Expired",IF(H10&lt;=Setup!$B$5,"Near expiry","OK"))</f>
        <v/>
      </c>
      <c r="J10" s="10">
        <f>IF(AND(E10&lt;=Items!I10,I10="OK"),"Yes","No")</f>
        <v/>
      </c>
    </row>
    <row r="11">
      <c r="A11" s="10">
        <f>Items!A11</f>
        <v/>
      </c>
      <c r="B11" s="10">
        <f>Items!B11</f>
        <v/>
      </c>
      <c r="C11" s="10">
        <f>Items!H11</f>
        <v/>
      </c>
      <c r="D11" s="10">
        <f>SUMIFS(Sales!$E$5:$E$2000,Sales!$C$5:$C$2000,A11)</f>
        <v/>
      </c>
      <c r="E11" s="10">
        <f>C11-D11</f>
        <v/>
      </c>
      <c r="F11" s="11">
        <f>E11*Items!G11</f>
        <v/>
      </c>
      <c r="G11" s="13">
        <f>Items!E11</f>
        <v/>
      </c>
      <c r="H11" s="10">
        <f>G11-Setup!$B$3</f>
        <v/>
      </c>
      <c r="I11" s="10">
        <f>IF(H11&lt;0,"Expired",IF(H11&lt;=Setup!$B$5,"Near expiry","OK"))</f>
        <v/>
      </c>
      <c r="J11" s="10">
        <f>IF(AND(E11&lt;=Items!I11,I11="OK"),"Yes","No")</f>
        <v/>
      </c>
    </row>
    <row r="12">
      <c r="A12" s="10">
        <f>Items!A12</f>
        <v/>
      </c>
      <c r="B12" s="10">
        <f>Items!B12</f>
        <v/>
      </c>
      <c r="C12" s="10">
        <f>Items!H12</f>
        <v/>
      </c>
      <c r="D12" s="10">
        <f>SUMIFS(Sales!$E$5:$E$2000,Sales!$C$5:$C$2000,A12)</f>
        <v/>
      </c>
      <c r="E12" s="10">
        <f>C12-D12</f>
        <v/>
      </c>
      <c r="F12" s="11">
        <f>E12*Items!G12</f>
        <v/>
      </c>
      <c r="G12" s="13">
        <f>Items!E12</f>
        <v/>
      </c>
      <c r="H12" s="10">
        <f>G12-Setup!$B$3</f>
        <v/>
      </c>
      <c r="I12" s="10">
        <f>IF(H12&lt;0,"Expired",IF(H12&lt;=Setup!$B$5,"Near expiry","OK"))</f>
        <v/>
      </c>
      <c r="J12" s="10">
        <f>IF(AND(E12&lt;=Items!I12,I12="OK"),"Yes","No")</f>
        <v/>
      </c>
    </row>
    <row r="13">
      <c r="A13" s="10">
        <f>Items!A13</f>
        <v/>
      </c>
      <c r="B13" s="10">
        <f>Items!B13</f>
        <v/>
      </c>
      <c r="C13" s="10">
        <f>Items!H13</f>
        <v/>
      </c>
      <c r="D13" s="10">
        <f>SUMIFS(Sales!$E$5:$E$2000,Sales!$C$5:$C$2000,A13)</f>
        <v/>
      </c>
      <c r="E13" s="10">
        <f>C13-D13</f>
        <v/>
      </c>
      <c r="F13" s="11">
        <f>E13*Items!G13</f>
        <v/>
      </c>
      <c r="G13" s="13">
        <f>Items!E13</f>
        <v/>
      </c>
      <c r="H13" s="10">
        <f>G13-Setup!$B$3</f>
        <v/>
      </c>
      <c r="I13" s="10">
        <f>IF(H13&lt;0,"Expired",IF(H13&lt;=Setup!$B$5,"Near expiry","OK"))</f>
        <v/>
      </c>
      <c r="J13" s="10">
        <f>IF(AND(E13&lt;=Items!I13,I13="OK"),"Yes","No")</f>
        <v/>
      </c>
    </row>
    <row r="14">
      <c r="A14" s="10">
        <f>Items!A14</f>
        <v/>
      </c>
      <c r="B14" s="10">
        <f>Items!B14</f>
        <v/>
      </c>
      <c r="C14" s="10">
        <f>Items!H14</f>
        <v/>
      </c>
      <c r="D14" s="10">
        <f>SUMIFS(Sales!$E$5:$E$2000,Sales!$C$5:$C$2000,A14)</f>
        <v/>
      </c>
      <c r="E14" s="10">
        <f>C14-D14</f>
        <v/>
      </c>
      <c r="F14" s="11">
        <f>E14*Items!G14</f>
        <v/>
      </c>
      <c r="G14" s="13">
        <f>Items!E14</f>
        <v/>
      </c>
      <c r="H14" s="10">
        <f>G14-Setup!$B$3</f>
        <v/>
      </c>
      <c r="I14" s="10">
        <f>IF(H14&lt;0,"Expired",IF(H14&lt;=Setup!$B$5,"Near expiry","OK"))</f>
        <v/>
      </c>
      <c r="J14" s="10">
        <f>IF(AND(E14&lt;=Items!I14,I14="OK"),"Yes","No")</f>
        <v/>
      </c>
    </row>
    <row r="15">
      <c r="B15" s="14" t="inlineStr">
        <is>
          <t>Total</t>
        </is>
      </c>
      <c r="F15" s="15">
        <f>SUM(F5:F14)</f>
        <v/>
      </c>
    </row>
  </sheetData>
  <conditionalFormatting sqref="A5:J14">
    <cfRule type="expression" priority="1" dxfId="0">
      <formula>$I5="Expired"</formula>
    </cfRule>
    <cfRule type="expression" priority="2" dxfId="1">
      <formula>$I5="Near expiry"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6" customWidth="1" min="3" max="3"/>
    <col width="12" customWidth="1" min="4" max="4"/>
    <col width="11" customWidth="1" min="5" max="5"/>
  </cols>
  <sheetData>
    <row r="1">
      <c r="A1" s="1" t="inlineStr">
        <is>
          <t>Printable bill</t>
        </is>
      </c>
    </row>
    <row r="2">
      <c r="A2" s="2" t="inlineStr">
        <is>
          <t>Type a bill number in B4; up to 5 lines fill from Sales. Print A1:E14.</t>
        </is>
      </c>
    </row>
    <row r="3">
      <c r="A3" s="4" t="inlineStr">
        <is>
          <t>Ravina Medical, Nagpur</t>
        </is>
      </c>
    </row>
    <row r="4">
      <c r="A4" s="4" t="inlineStr">
        <is>
          <t>Bill no</t>
        </is>
      </c>
      <c r="B4" s="6" t="inlineStr">
        <is>
          <t>B-007</t>
        </is>
      </c>
      <c r="C4" s="4" t="inlineStr">
        <is>
          <t>Date</t>
        </is>
      </c>
      <c r="D4" s="13">
        <f>_xlfn.XLOOKUP($B$4,Sales!$B$5:$B$2000,Sales!$A$5:$A$2000)</f>
        <v/>
      </c>
    </row>
    <row r="6">
      <c r="A6" s="8" t="inlineStr">
        <is>
          <t>No</t>
        </is>
      </c>
      <c r="B6" s="8" t="inlineStr">
        <is>
          <t>Item</t>
        </is>
      </c>
      <c r="C6" s="8" t="inlineStr">
        <is>
          <t>Qty</t>
        </is>
      </c>
      <c r="D6" s="8" t="inlineStr">
        <is>
          <t>MRP (₹)</t>
        </is>
      </c>
      <c r="E6" s="8" t="inlineStr">
        <is>
          <t>Amount (₹)</t>
        </is>
      </c>
    </row>
    <row r="7">
      <c r="A7" s="16" t="n">
        <v>1</v>
      </c>
      <c r="B7" s="10">
        <f>_xlfn.XLOOKUP($B$4&amp;"-"&amp;A7,Sales!$I$5:$I$2000,Sales!$D$5:$D$2000,"")</f>
        <v/>
      </c>
      <c r="C7" s="10">
        <f>_xlfn.XLOOKUP($B$4&amp;"-"&amp;A7,Sales!$I$5:$I$2000,Sales!$E$5:$E$2000,"")</f>
        <v/>
      </c>
      <c r="D7" s="11">
        <f>_xlfn.XLOOKUP($B$4&amp;"-"&amp;A7,Sales!$I$5:$I$2000,Sales!$F$5:$F$2000,"")</f>
        <v/>
      </c>
      <c r="E7" s="12">
        <f>_xlfn.XLOOKUP($B$4&amp;"-"&amp;A7,Sales!$I$5:$I$2000,Sales!$G$5:$G$2000,"")</f>
        <v/>
      </c>
    </row>
    <row r="8">
      <c r="A8" s="16" t="n">
        <v>2</v>
      </c>
      <c r="B8" s="10">
        <f>_xlfn.XLOOKUP($B$4&amp;"-"&amp;A8,Sales!$I$5:$I$2000,Sales!$D$5:$D$2000,"")</f>
        <v/>
      </c>
      <c r="C8" s="10">
        <f>_xlfn.XLOOKUP($B$4&amp;"-"&amp;A8,Sales!$I$5:$I$2000,Sales!$E$5:$E$2000,"")</f>
        <v/>
      </c>
      <c r="D8" s="11">
        <f>_xlfn.XLOOKUP($B$4&amp;"-"&amp;A8,Sales!$I$5:$I$2000,Sales!$F$5:$F$2000,"")</f>
        <v/>
      </c>
      <c r="E8" s="12">
        <f>_xlfn.XLOOKUP($B$4&amp;"-"&amp;A8,Sales!$I$5:$I$2000,Sales!$G$5:$G$2000,"")</f>
        <v/>
      </c>
    </row>
    <row r="9">
      <c r="A9" s="16" t="n">
        <v>3</v>
      </c>
      <c r="B9" s="10">
        <f>_xlfn.XLOOKUP($B$4&amp;"-"&amp;A9,Sales!$I$5:$I$2000,Sales!$D$5:$D$2000,"")</f>
        <v/>
      </c>
      <c r="C9" s="10">
        <f>_xlfn.XLOOKUP($B$4&amp;"-"&amp;A9,Sales!$I$5:$I$2000,Sales!$E$5:$E$2000,"")</f>
        <v/>
      </c>
      <c r="D9" s="11">
        <f>_xlfn.XLOOKUP($B$4&amp;"-"&amp;A9,Sales!$I$5:$I$2000,Sales!$F$5:$F$2000,"")</f>
        <v/>
      </c>
      <c r="E9" s="12">
        <f>_xlfn.XLOOKUP($B$4&amp;"-"&amp;A9,Sales!$I$5:$I$2000,Sales!$G$5:$G$2000,"")</f>
        <v/>
      </c>
    </row>
    <row r="10">
      <c r="A10" s="16" t="n">
        <v>4</v>
      </c>
      <c r="B10" s="10">
        <f>_xlfn.XLOOKUP($B$4&amp;"-"&amp;A10,Sales!$I$5:$I$2000,Sales!$D$5:$D$2000,"")</f>
        <v/>
      </c>
      <c r="C10" s="10">
        <f>_xlfn.XLOOKUP($B$4&amp;"-"&amp;A10,Sales!$I$5:$I$2000,Sales!$E$5:$E$2000,"")</f>
        <v/>
      </c>
      <c r="D10" s="11">
        <f>_xlfn.XLOOKUP($B$4&amp;"-"&amp;A10,Sales!$I$5:$I$2000,Sales!$F$5:$F$2000,"")</f>
        <v/>
      </c>
      <c r="E10" s="12">
        <f>_xlfn.XLOOKUP($B$4&amp;"-"&amp;A10,Sales!$I$5:$I$2000,Sales!$G$5:$G$2000,"")</f>
        <v/>
      </c>
    </row>
    <row r="11">
      <c r="A11" s="16" t="n">
        <v>5</v>
      </c>
      <c r="B11" s="10">
        <f>_xlfn.XLOOKUP($B$4&amp;"-"&amp;A11,Sales!$I$5:$I$2000,Sales!$D$5:$D$2000,"")</f>
        <v/>
      </c>
      <c r="C11" s="10">
        <f>_xlfn.XLOOKUP($B$4&amp;"-"&amp;A11,Sales!$I$5:$I$2000,Sales!$E$5:$E$2000,"")</f>
        <v/>
      </c>
      <c r="D11" s="11">
        <f>_xlfn.XLOOKUP($B$4&amp;"-"&amp;A11,Sales!$I$5:$I$2000,Sales!$F$5:$F$2000,"")</f>
        <v/>
      </c>
      <c r="E11" s="12">
        <f>_xlfn.XLOOKUP($B$4&amp;"-"&amp;A11,Sales!$I$5:$I$2000,Sales!$G$5:$G$2000,"")</f>
        <v/>
      </c>
    </row>
    <row r="12">
      <c r="D12" s="14" t="inlineStr">
        <is>
          <t>Total</t>
        </is>
      </c>
      <c r="E12" s="17">
        <f>SUM(E7:E11)</f>
        <v/>
      </c>
    </row>
    <row r="14">
      <c r="A14" t="inlineStr">
        <is>
          <t>Prices are MRP less discount. Check expiry before use.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1" customWidth="1" min="3" max="3"/>
    <col width="11" customWidth="1" min="4" max="4"/>
    <col width="9" customWidth="1" min="5" max="5"/>
    <col width="14" customWidth="1" min="6" max="6"/>
  </cols>
  <sheetData>
    <row r="1">
      <c r="A1" s="1" t="inlineStr">
        <is>
          <t>Category report</t>
        </is>
      </c>
    </row>
    <row r="2">
      <c r="A2" s="2" t="inlineStr">
        <is>
          <t>Sales, cost and margin by category, and stock at risk.</t>
        </is>
      </c>
    </row>
    <row r="4">
      <c r="A4" s="8" t="inlineStr">
        <is>
          <t>Category</t>
        </is>
      </c>
      <c r="B4" s="8" t="inlineStr">
        <is>
          <t>Sales (₹)</t>
        </is>
      </c>
      <c r="C4" s="8" t="inlineStr">
        <is>
          <t>Cost (₹)</t>
        </is>
      </c>
      <c r="D4" s="8" t="inlineStr">
        <is>
          <t>Margin (₹)</t>
        </is>
      </c>
      <c r="E4" s="8" t="inlineStr">
        <is>
          <t>Margin %</t>
        </is>
      </c>
      <c r="F4" s="8" t="inlineStr">
        <is>
          <t>Stock value (₹)</t>
        </is>
      </c>
    </row>
    <row r="5">
      <c r="A5" s="10">
        <f>Setup!D3</f>
        <v/>
      </c>
      <c r="B5" s="12">
        <f>SUMPRODUCT(SUMIFS(Sales!$G$5:$G$2000,Sales!$C$5:$C$2000,Items!$A$5:$A$14)*(Items!$C$5:$C$14=A5))</f>
        <v/>
      </c>
      <c r="C5" s="11">
        <f>SUMPRODUCT(SUMIFS(Sales!$H$5:$H$2000,Sales!$C$5:$C$2000,Items!$A$5:$A$14)*(Items!$C$5:$C$14=A5))</f>
        <v/>
      </c>
      <c r="D5" s="12">
        <f>B5-C5</f>
        <v/>
      </c>
      <c r="E5" s="18">
        <f>IFERROR(D5/B5,0)</f>
        <v/>
      </c>
      <c r="F5" s="11">
        <f>SUMIFS(Stock!$F$5:$F$14,Items!$C$5:$C$14,A5)</f>
        <v/>
      </c>
    </row>
    <row r="6">
      <c r="A6" s="10">
        <f>Setup!D4</f>
        <v/>
      </c>
      <c r="B6" s="12">
        <f>SUMPRODUCT(SUMIFS(Sales!$G$5:$G$2000,Sales!$C$5:$C$2000,Items!$A$5:$A$14)*(Items!$C$5:$C$14=A6))</f>
        <v/>
      </c>
      <c r="C6" s="11">
        <f>SUMPRODUCT(SUMIFS(Sales!$H$5:$H$2000,Sales!$C$5:$C$2000,Items!$A$5:$A$14)*(Items!$C$5:$C$14=A6))</f>
        <v/>
      </c>
      <c r="D6" s="12">
        <f>B6-C6</f>
        <v/>
      </c>
      <c r="E6" s="18">
        <f>IFERROR(D6/B6,0)</f>
        <v/>
      </c>
      <c r="F6" s="11">
        <f>SUMIFS(Stock!$F$5:$F$14,Items!$C$5:$C$14,A6)</f>
        <v/>
      </c>
    </row>
    <row r="7">
      <c r="A7" s="10">
        <f>Setup!D5</f>
        <v/>
      </c>
      <c r="B7" s="12">
        <f>SUMPRODUCT(SUMIFS(Sales!$G$5:$G$2000,Sales!$C$5:$C$2000,Items!$A$5:$A$14)*(Items!$C$5:$C$14=A7))</f>
        <v/>
      </c>
      <c r="C7" s="11">
        <f>SUMPRODUCT(SUMIFS(Sales!$H$5:$H$2000,Sales!$C$5:$C$2000,Items!$A$5:$A$14)*(Items!$C$5:$C$14=A7))</f>
        <v/>
      </c>
      <c r="D7" s="12">
        <f>B7-C7</f>
        <v/>
      </c>
      <c r="E7" s="18">
        <f>IFERROR(D7/B7,0)</f>
        <v/>
      </c>
      <c r="F7" s="11">
        <f>SUMIFS(Stock!$F$5:$F$14,Items!$C$5:$C$14,A7)</f>
        <v/>
      </c>
    </row>
    <row r="8">
      <c r="A8" s="10">
        <f>Setup!D6</f>
        <v/>
      </c>
      <c r="B8" s="12">
        <f>SUMPRODUCT(SUMIFS(Sales!$G$5:$G$2000,Sales!$C$5:$C$2000,Items!$A$5:$A$14)*(Items!$C$5:$C$14=A8))</f>
        <v/>
      </c>
      <c r="C8" s="11">
        <f>SUMPRODUCT(SUMIFS(Sales!$H$5:$H$2000,Sales!$C$5:$C$2000,Items!$A$5:$A$14)*(Items!$C$5:$C$14=A8))</f>
        <v/>
      </c>
      <c r="D8" s="12">
        <f>B8-C8</f>
        <v/>
      </c>
      <c r="E8" s="18">
        <f>IFERROR(D8/B8,0)</f>
        <v/>
      </c>
      <c r="F8" s="11">
        <f>SUMIFS(Stock!$F$5:$F$14,Items!$C$5:$C$14,A8)</f>
        <v/>
      </c>
    </row>
    <row r="9">
      <c r="A9" s="14" t="inlineStr">
        <is>
          <t>Total</t>
        </is>
      </c>
      <c r="B9" s="15">
        <f>SUM(B5:B8)</f>
        <v/>
      </c>
      <c r="C9" s="15">
        <f>SUM(C5:C8)</f>
        <v/>
      </c>
      <c r="D9" s="15">
        <f>SUM(D5:D8)</f>
        <v/>
      </c>
      <c r="E9" s="19">
        <f>D9/B9</f>
        <v/>
      </c>
      <c r="F9" s="15">
        <f>SUM(F5:F8)</f>
        <v/>
      </c>
    </row>
    <row r="11">
      <c r="A11" s="4" t="inlineStr">
        <is>
          <t>Stock value expired or near expiry (₹)</t>
        </is>
      </c>
      <c r="B11" s="11">
        <f>SUMIFS(Stock!$F$5:$F$14,Stock!$I$5:$I$14,"&lt;&gt;OK")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Pharmacy dashboard: 1 to 17 October 2026</t>
        </is>
      </c>
    </row>
    <row r="2">
      <c r="A2" s="2" t="inlineStr">
        <is>
          <t>Formulas over Stock, Sales and Report.</t>
        </is>
      </c>
    </row>
    <row r="4" ht="32" customHeight="1">
      <c r="A4" s="8" t="inlineStr">
        <is>
          <t>Sales</t>
        </is>
      </c>
      <c r="B4" s="8" t="inlineStr">
        <is>
          <t>Margin %</t>
        </is>
      </c>
      <c r="C4" s="8" t="inlineStr">
        <is>
          <t>Bills</t>
        </is>
      </c>
      <c r="D4" s="8" t="inlineStr">
        <is>
          <t>Items expired or near expiry</t>
        </is>
      </c>
      <c r="E4" s="8" t="inlineStr">
        <is>
          <t>Stock value at risk</t>
        </is>
      </c>
      <c r="F4" s="8" t="inlineStr">
        <is>
          <t>Items to order</t>
        </is>
      </c>
    </row>
    <row r="5" ht="30" customHeight="1">
      <c r="A5" s="20">
        <f>Report!B9</f>
        <v/>
      </c>
      <c r="B5" s="21">
        <f>Report!E9</f>
        <v/>
      </c>
      <c r="C5" s="22">
        <f>SUMPRODUCT((Sales!$B$5:$B$2000&lt;&gt;"")/COUNTIF(Sales!$B$5:$B$2000,Sales!$B$5:$B$2000&amp;""))</f>
        <v/>
      </c>
      <c r="D5" s="23">
        <f>COUNTIF(Stock!I5:I14,"&lt;&gt;OK")</f>
        <v/>
      </c>
      <c r="E5" s="20">
        <f>Report!B11</f>
        <v/>
      </c>
      <c r="F5" s="23">
        <f>COUNTIF(Stock!J5:J14,"Yes")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2026-10-17T06:42:53Z</dcterms:created>
  <dcterms:modified xmlns:dcterms="http://purl.org/dc/terms/" xmlns:xsi="http://www.w3.org/2001/XMLSchema-instance" xsi:type="dcterms:W3CDTF">2026-10-17T06:42:53Z</dcterms:modified>
</cp:coreProperties>
</file>