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Donors" sheetId="3" state="visible" r:id="rId3"/>
    <sheet xmlns:r="http://schemas.openxmlformats.org/officeDocument/2006/relationships" name="Donations" sheetId="4" state="visible" r:id="rId4"/>
    <sheet xmlns:r="http://schemas.openxmlformats.org/officeDocument/2006/relationships" name="Spending" sheetId="5" state="visible" r:id="rId5"/>
    <sheet xmlns:r="http://schemas.openxmlformats.org/officeDocument/2006/relationships" name="Fund report" sheetId="6" state="visible" r:id="rId6"/>
    <sheet xmlns:r="http://schemas.openxmlformats.org/officeDocument/2006/relationships" name="Receipt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'Receipt'!$A$1:$B$14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4" borderId="1" pivotButton="0" quotePrefix="0" xfId="0"/>
    <xf numFmtId="166" fontId="0" fillId="4" borderId="1" pivotButton="0" quotePrefix="0" xfId="0"/>
    <xf numFmtId="165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6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FE8B3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Received and spent by fund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'Fund report'!C4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'Fund report'!$A$5:$A$8</f>
            </numRef>
          </cat>
          <val>
            <numRef>
              <f>'Fund report'!$C$5:$C$8</f>
            </numRef>
          </val>
        </ser>
        <ser>
          <idx val="1"/>
          <order val="1"/>
          <tx>
            <strRef>
              <f>'Fund report'!D4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'Fund report'!$A$5:$A$8</f>
            </numRef>
          </cat>
          <val>
            <numRef>
              <f>'Fund report'!$D$5:$D$8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given by donor (₹)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'Donors'!$B$5:$B$12</f>
            </numRef>
          </cat>
          <val>
            <numRef>
              <f>'Donors'!$F$5:$F$12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NGO donor and fund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(funds, budgets, modes), Donors, Donations, Spending, Fund report, Receipt (printable), Dashboard.</t>
        </is>
      </c>
    </row>
    <row r="8">
      <c r="A8" t="inlineStr">
        <is>
          <t>Book every rupee to a fund, both in and out. A donor's money given for one purpose should be spent on that purpose.</t>
        </is>
      </c>
    </row>
    <row r="9">
      <c r="A9" t="inlineStr">
        <is>
          <t>The 80G check is a reminder only. Confirm rules, forms and filing dates with your CA.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4" customWidth="1" min="4" max="4"/>
  </cols>
  <sheetData>
    <row r="1">
      <c r="A1" s="1" t="inlineStr">
        <is>
          <t>NGO Donor and Fund Management System: Setup (Zoya Foundation, Sambhaji Nagar)</t>
        </is>
      </c>
    </row>
    <row r="2">
      <c r="A2" s="2" t="inlineStr">
        <is>
          <t>Made-up donors, donations and spending for April to October 2026 (FY 2026-27). Check 80G and other rules with your CA.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Financial year</t>
        </is>
      </c>
      <c r="B4" s="5" t="inlineStr">
        <is>
          <t>FY 2026-27</t>
        </is>
      </c>
    </row>
    <row r="5">
      <c r="A5" s="3" t="inlineStr">
        <is>
          <t>Cash limit for 80G (₹)</t>
        </is>
      </c>
      <c r="B5" s="6" t="n">
        <v>2000</v>
      </c>
    </row>
    <row r="6">
      <c r="A6" s="3" t="inlineStr">
        <is>
          <t>Budget used alert</t>
        </is>
      </c>
      <c r="B6" s="7" t="n">
        <v>0.9</v>
      </c>
    </row>
    <row r="8">
      <c r="A8" s="8" t="inlineStr">
        <is>
          <t>Fund</t>
        </is>
      </c>
      <c r="B8" s="8" t="inlineStr">
        <is>
          <t>Budget (₹)</t>
        </is>
      </c>
      <c r="D8" s="9" t="inlineStr">
        <is>
          <t>Modes</t>
        </is>
      </c>
    </row>
    <row r="9">
      <c r="A9" s="5" t="inlineStr">
        <is>
          <t>Education support</t>
        </is>
      </c>
      <c r="B9" s="6" t="n">
        <v>400000</v>
      </c>
      <c r="D9" s="5" t="inlineStr">
        <is>
          <t>UPI</t>
        </is>
      </c>
    </row>
    <row r="10">
      <c r="A10" s="5" t="inlineStr">
        <is>
          <t>Health camps</t>
        </is>
      </c>
      <c r="B10" s="6" t="n">
        <v>250000</v>
      </c>
      <c r="D10" s="5" t="inlineStr">
        <is>
          <t>Bank transfer</t>
        </is>
      </c>
    </row>
    <row r="11">
      <c r="A11" s="5" t="inlineStr">
        <is>
          <t>Tree plantation</t>
        </is>
      </c>
      <c r="B11" s="6" t="n">
        <v>120000</v>
      </c>
      <c r="D11" s="5" t="inlineStr">
        <is>
          <t>Cheque</t>
        </is>
      </c>
    </row>
    <row r="12">
      <c r="A12" s="5" t="inlineStr">
        <is>
          <t>General fund</t>
        </is>
      </c>
      <c r="B12" s="6" t="n">
        <v>150000</v>
      </c>
      <c r="D12" s="5" t="inlineStr">
        <is>
          <t>Cash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9" customWidth="1" min="1" max="1"/>
    <col width="21" customWidth="1" min="2" max="2"/>
    <col width="11" customWidth="1" min="3" max="3"/>
    <col width="12" customWidth="1" min="4" max="4"/>
    <col width="10" customWidth="1" min="5" max="5"/>
    <col width="14" customWidth="1" min="6" max="6"/>
    <col width="12" customWidth="1" min="7" max="7"/>
  </cols>
  <sheetData>
    <row r="1">
      <c r="A1" s="1" t="inlineStr">
        <is>
          <t>Donors</t>
        </is>
      </c>
    </row>
    <row r="2">
      <c r="A2" s="2" t="inlineStr">
        <is>
          <t>One row per donor. Totals come from Donations. PAN is needed on an 80G receipt.</t>
        </is>
      </c>
    </row>
    <row r="4">
      <c r="A4" s="8" t="inlineStr">
        <is>
          <t>Donor ID</t>
        </is>
      </c>
      <c r="B4" s="8" t="inlineStr">
        <is>
          <t>Name</t>
        </is>
      </c>
      <c r="C4" s="8" t="inlineStr">
        <is>
          <t>Type</t>
        </is>
      </c>
      <c r="D4" s="8" t="inlineStr">
        <is>
          <t>PAN</t>
        </is>
      </c>
      <c r="E4" s="8" t="inlineStr">
        <is>
          <t>Donations</t>
        </is>
      </c>
      <c r="F4" s="8" t="inlineStr">
        <is>
          <t>Total given (₹)</t>
        </is>
      </c>
      <c r="G4" s="8" t="inlineStr">
        <is>
          <t>Last donation</t>
        </is>
      </c>
    </row>
    <row r="5">
      <c r="A5" s="5" t="inlineStr">
        <is>
          <t>D01</t>
        </is>
      </c>
      <c r="B5" s="5" t="inlineStr">
        <is>
          <t>Ravindra Bagale</t>
        </is>
      </c>
      <c r="C5" s="5" t="inlineStr">
        <is>
          <t>Individual</t>
        </is>
      </c>
      <c r="D5" s="5" t="inlineStr">
        <is>
          <t>ABCPB1234K</t>
        </is>
      </c>
      <c r="E5" s="10">
        <f>COUNTIFS(Donations!$C$5:$C$3000,A5)</f>
        <v/>
      </c>
      <c r="F5" s="11">
        <f>SUMIFS(Donations!$F$5:$F$3000,Donations!$C$5:$C$3000,A5)</f>
        <v/>
      </c>
      <c r="G5" s="12">
        <f>_xlfn.MAXIFS(Donations!$B$5:$B$3000,Donations!$C$5:$C$3000,A5)</f>
        <v/>
      </c>
    </row>
    <row r="6">
      <c r="A6" s="5" t="inlineStr">
        <is>
          <t>D02</t>
        </is>
      </c>
      <c r="B6" s="5" t="inlineStr">
        <is>
          <t>Shraddha Patil</t>
        </is>
      </c>
      <c r="C6" s="5" t="inlineStr">
        <is>
          <t>Individual</t>
        </is>
      </c>
      <c r="D6" s="5" t="inlineStr">
        <is>
          <t>BXPPP5678L</t>
        </is>
      </c>
      <c r="E6" s="10">
        <f>COUNTIFS(Donations!$C$5:$C$3000,A6)</f>
        <v/>
      </c>
      <c r="F6" s="11">
        <f>SUMIFS(Donations!$F$5:$F$3000,Donations!$C$5:$C$3000,A6)</f>
        <v/>
      </c>
      <c r="G6" s="12">
        <f>_xlfn.MAXIFS(Donations!$B$5:$B$3000,Donations!$C$5:$C$3000,A6)</f>
        <v/>
      </c>
    </row>
    <row r="7">
      <c r="A7" s="5" t="inlineStr">
        <is>
          <t>D03</t>
        </is>
      </c>
      <c r="B7" s="5" t="inlineStr">
        <is>
          <t>Bagale Foods Pvt Ltd</t>
        </is>
      </c>
      <c r="C7" s="5" t="inlineStr">
        <is>
          <t>Company</t>
        </is>
      </c>
      <c r="D7" s="5" t="inlineStr">
        <is>
          <t>AACCB4321M</t>
        </is>
      </c>
      <c r="E7" s="10">
        <f>COUNTIFS(Donations!$C$5:$C$3000,A7)</f>
        <v/>
      </c>
      <c r="F7" s="11">
        <f>SUMIFS(Donations!$F$5:$F$3000,Donations!$C$5:$C$3000,A7)</f>
        <v/>
      </c>
      <c r="G7" s="12">
        <f>_xlfn.MAXIFS(Donations!$B$5:$B$3000,Donations!$C$5:$C$3000,A7)</f>
        <v/>
      </c>
    </row>
    <row r="8">
      <c r="A8" s="5" t="inlineStr">
        <is>
          <t>D04</t>
        </is>
      </c>
      <c r="B8" s="5" t="inlineStr">
        <is>
          <t>Amir Sayyed</t>
        </is>
      </c>
      <c r="C8" s="5" t="inlineStr">
        <is>
          <t>Individual</t>
        </is>
      </c>
      <c r="D8" s="5" t="inlineStr">
        <is>
          <t>CQRPS2468N</t>
        </is>
      </c>
      <c r="E8" s="10">
        <f>COUNTIFS(Donations!$C$5:$C$3000,A8)</f>
        <v/>
      </c>
      <c r="F8" s="11">
        <f>SUMIFS(Donations!$F$5:$F$3000,Donations!$C$5:$C$3000,A8)</f>
        <v/>
      </c>
      <c r="G8" s="12">
        <f>_xlfn.MAXIFS(Donations!$B$5:$B$3000,Donations!$C$5:$C$3000,A8)</f>
        <v/>
      </c>
    </row>
    <row r="9">
      <c r="A9" s="5" t="inlineStr">
        <is>
          <t>D05</t>
        </is>
      </c>
      <c r="B9" s="5" t="inlineStr">
        <is>
          <t>Raja Traders</t>
        </is>
      </c>
      <c r="C9" s="5" t="inlineStr">
        <is>
          <t>Firm</t>
        </is>
      </c>
      <c r="D9" s="5" t="inlineStr">
        <is>
          <t>AAFFR1357P</t>
        </is>
      </c>
      <c r="E9" s="10">
        <f>COUNTIFS(Donations!$C$5:$C$3000,A9)</f>
        <v/>
      </c>
      <c r="F9" s="11">
        <f>SUMIFS(Donations!$F$5:$F$3000,Donations!$C$5:$C$3000,A9)</f>
        <v/>
      </c>
      <c r="G9" s="12">
        <f>_xlfn.MAXIFS(Donations!$B$5:$B$3000,Donations!$C$5:$C$3000,A9)</f>
        <v/>
      </c>
    </row>
    <row r="10">
      <c r="A10" s="5" t="inlineStr">
        <is>
          <t>D06</t>
        </is>
      </c>
      <c r="B10" s="5" t="inlineStr">
        <is>
          <t>Ruhi Kulkarni</t>
        </is>
      </c>
      <c r="C10" s="5" t="inlineStr">
        <is>
          <t>Individual</t>
        </is>
      </c>
      <c r="D10" s="5" t="inlineStr">
        <is>
          <t>DKLPK9753Q</t>
        </is>
      </c>
      <c r="E10" s="10">
        <f>COUNTIFS(Donations!$C$5:$C$3000,A10)</f>
        <v/>
      </c>
      <c r="F10" s="11">
        <f>SUMIFS(Donations!$F$5:$F$3000,Donations!$C$5:$C$3000,A10)</f>
        <v/>
      </c>
      <c r="G10" s="12">
        <f>_xlfn.MAXIFS(Donations!$B$5:$B$3000,Donations!$C$5:$C$3000,A10)</f>
        <v/>
      </c>
    </row>
    <row r="11">
      <c r="A11" s="5" t="inlineStr">
        <is>
          <t>D07</t>
        </is>
      </c>
      <c r="B11" s="5" t="inlineStr">
        <is>
          <t>Salman Shaikh</t>
        </is>
      </c>
      <c r="C11" s="5" t="inlineStr">
        <is>
          <t>Individual</t>
        </is>
      </c>
      <c r="D11" s="5" t="inlineStr">
        <is>
          <t>EMNPS8642R</t>
        </is>
      </c>
      <c r="E11" s="10">
        <f>COUNTIFS(Donations!$C$5:$C$3000,A11)</f>
        <v/>
      </c>
      <c r="F11" s="11">
        <f>SUMIFS(Donations!$F$5:$F$3000,Donations!$C$5:$C$3000,A11)</f>
        <v/>
      </c>
      <c r="G11" s="12">
        <f>_xlfn.MAXIFS(Donations!$B$5:$B$3000,Donations!$C$5:$C$3000,A11)</f>
        <v/>
      </c>
    </row>
    <row r="12">
      <c r="A12" s="5" t="inlineStr">
        <is>
          <t>D08</t>
        </is>
      </c>
      <c r="B12" s="5" t="inlineStr">
        <is>
          <t>Rani Pawar</t>
        </is>
      </c>
      <c r="C12" s="5" t="inlineStr">
        <is>
          <t>Individual</t>
        </is>
      </c>
      <c r="D12" s="5" t="n"/>
      <c r="E12" s="10">
        <f>COUNTIFS(Donations!$C$5:$C$3000,A12)</f>
        <v/>
      </c>
      <c r="F12" s="11">
        <f>SUMIFS(Donations!$F$5:$F$3000,Donations!$C$5:$C$3000,A12)</f>
        <v/>
      </c>
      <c r="G12" s="12">
        <f>_xlfn.MAXIFS(Donations!$B$5:$B$3000,Donations!$C$5:$C$3000,A12)</f>
        <v/>
      </c>
    </row>
  </sheetData>
  <dataValidations count="1">
    <dataValidation sqref="C5:C500" showDropDown="0" showInputMessage="0" showErrorMessage="1" allowBlank="1" errorTitle="Not in the list" error="Pick a value from the list" type="list">
      <formula1>"Individual,Company,Firm,Trust"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9" customWidth="1" min="3" max="3"/>
    <col width="20" customWidth="1" min="4" max="4"/>
    <col width="18" customWidth="1" min="5" max="5"/>
    <col width="11" customWidth="1" min="6" max="6"/>
    <col width="13" customWidth="1" min="7" max="7"/>
    <col width="12" customWidth="1" min="8" max="8"/>
    <col width="27" customWidth="1" min="9" max="9"/>
  </cols>
  <sheetData>
    <row r="1">
      <c r="A1" s="1" t="inlineStr">
        <is>
          <t>Donations</t>
        </is>
      </c>
    </row>
    <row r="2">
      <c r="A2" s="2" t="inlineStr">
        <is>
          <t>One row per receipt. 80G check: no cash above the limit on Setup, and the donor's PAN must be on the receipt.</t>
        </is>
      </c>
    </row>
    <row r="4">
      <c r="A4" s="8" t="inlineStr">
        <is>
          <t>Receipt no</t>
        </is>
      </c>
      <c r="B4" s="8" t="inlineStr">
        <is>
          <t>Date</t>
        </is>
      </c>
      <c r="C4" s="8" t="inlineStr">
        <is>
          <t>Donor ID</t>
        </is>
      </c>
      <c r="D4" s="8" t="inlineStr">
        <is>
          <t>Donor</t>
        </is>
      </c>
      <c r="E4" s="8" t="inlineStr">
        <is>
          <t>Fund</t>
        </is>
      </c>
      <c r="F4" s="8" t="inlineStr">
        <is>
          <t>Amount (₹)</t>
        </is>
      </c>
      <c r="G4" s="8" t="inlineStr">
        <is>
          <t>Mode</t>
        </is>
      </c>
      <c r="H4" s="8" t="inlineStr">
        <is>
          <t>PAN</t>
        </is>
      </c>
      <c r="I4" s="8" t="inlineStr">
        <is>
          <t>80G check</t>
        </is>
      </c>
    </row>
    <row r="5">
      <c r="A5" s="10">
        <f>"ZF-"&amp;TEXT(ROW()-4,"000")</f>
        <v/>
      </c>
      <c r="B5" s="4" t="n">
        <v>46124</v>
      </c>
      <c r="C5" s="5" t="inlineStr">
        <is>
          <t>D03</t>
        </is>
      </c>
      <c r="D5" s="10">
        <f>_xlfn.XLOOKUP(C5,Donors!$A$5:$A$500,Donors!$B$5:$B$500,"Check ID")</f>
        <v/>
      </c>
      <c r="E5" s="5" t="inlineStr">
        <is>
          <t>Education support</t>
        </is>
      </c>
      <c r="F5" s="6" t="n">
        <v>150000</v>
      </c>
      <c r="G5" s="5" t="inlineStr">
        <is>
          <t>Bank transfer</t>
        </is>
      </c>
      <c r="H5" s="10">
        <f>_xlfn.XLOOKUP(C5,Donors!$A$5:$A$500,Donors!$D$5:$D$500,"")&amp;""</f>
        <v/>
      </c>
      <c r="I5" s="10">
        <f>IF(AND(G5="Cash",F5&gt;Setup!$B$5),"Not eligible: cash above limit",IF(H5="","PAN missing","OK"))</f>
        <v/>
      </c>
    </row>
    <row r="6">
      <c r="A6" s="10">
        <f>"ZF-"&amp;TEXT(ROW()-4,"000")</f>
        <v/>
      </c>
      <c r="B6" s="4" t="n">
        <v>46132</v>
      </c>
      <c r="C6" s="5" t="inlineStr">
        <is>
          <t>D01</t>
        </is>
      </c>
      <c r="D6" s="10">
        <f>_xlfn.XLOOKUP(C6,Donors!$A$5:$A$500,Donors!$B$5:$B$500,"Check ID")</f>
        <v/>
      </c>
      <c r="E6" s="5" t="inlineStr">
        <is>
          <t>Education support</t>
        </is>
      </c>
      <c r="F6" s="6" t="n">
        <v>25000</v>
      </c>
      <c r="G6" s="5" t="inlineStr">
        <is>
          <t>UPI</t>
        </is>
      </c>
      <c r="H6" s="10">
        <f>_xlfn.XLOOKUP(C6,Donors!$A$5:$A$500,Donors!$D$5:$D$500,"")&amp;""</f>
        <v/>
      </c>
      <c r="I6" s="10">
        <f>IF(AND(G6="Cash",F6&gt;Setup!$B$5),"Not eligible: cash above limit",IF(H6="","PAN missing","OK"))</f>
        <v/>
      </c>
    </row>
    <row r="7">
      <c r="A7" s="10">
        <f>"ZF-"&amp;TEXT(ROW()-4,"000")</f>
        <v/>
      </c>
      <c r="B7" s="4" t="n">
        <v>46147</v>
      </c>
      <c r="C7" s="5" t="inlineStr">
        <is>
          <t>D02</t>
        </is>
      </c>
      <c r="D7" s="10">
        <f>_xlfn.XLOOKUP(C7,Donors!$A$5:$A$500,Donors!$B$5:$B$500,"Check ID")</f>
        <v/>
      </c>
      <c r="E7" s="5" t="inlineStr">
        <is>
          <t>Health camps</t>
        </is>
      </c>
      <c r="F7" s="6" t="n">
        <v>15000</v>
      </c>
      <c r="G7" s="5" t="inlineStr">
        <is>
          <t>UPI</t>
        </is>
      </c>
      <c r="H7" s="10">
        <f>_xlfn.XLOOKUP(C7,Donors!$A$5:$A$500,Donors!$D$5:$D$500,"")&amp;""</f>
        <v/>
      </c>
      <c r="I7" s="10">
        <f>IF(AND(G7="Cash",F7&gt;Setup!$B$5),"Not eligible: cash above limit",IF(H7="","PAN missing","OK"))</f>
        <v/>
      </c>
    </row>
    <row r="8">
      <c r="A8" s="10">
        <f>"ZF-"&amp;TEXT(ROW()-4,"000")</f>
        <v/>
      </c>
      <c r="B8" s="4" t="n">
        <v>46160</v>
      </c>
      <c r="C8" s="5" t="inlineStr">
        <is>
          <t>D05</t>
        </is>
      </c>
      <c r="D8" s="10">
        <f>_xlfn.XLOOKUP(C8,Donors!$A$5:$A$500,Donors!$B$5:$B$500,"Check ID")</f>
        <v/>
      </c>
      <c r="E8" s="5" t="inlineStr">
        <is>
          <t>Health camps</t>
        </is>
      </c>
      <c r="F8" s="6" t="n">
        <v>60000</v>
      </c>
      <c r="G8" s="5" t="inlineStr">
        <is>
          <t>Cheque</t>
        </is>
      </c>
      <c r="H8" s="10">
        <f>_xlfn.XLOOKUP(C8,Donors!$A$5:$A$500,Donors!$D$5:$D$500,"")&amp;""</f>
        <v/>
      </c>
      <c r="I8" s="10">
        <f>IF(AND(G8="Cash",F8&gt;Setup!$B$5),"Not eligible: cash above limit",IF(H8="","PAN missing","OK"))</f>
        <v/>
      </c>
    </row>
    <row r="9">
      <c r="A9" s="10">
        <f>"ZF-"&amp;TEXT(ROW()-4,"000")</f>
        <v/>
      </c>
      <c r="B9" s="4" t="n">
        <v>46175</v>
      </c>
      <c r="C9" s="5" t="inlineStr">
        <is>
          <t>D04</t>
        </is>
      </c>
      <c r="D9" s="10">
        <f>_xlfn.XLOOKUP(C9,Donors!$A$5:$A$500,Donors!$B$5:$B$500,"Check ID")</f>
        <v/>
      </c>
      <c r="E9" s="5" t="inlineStr">
        <is>
          <t>Tree plantation</t>
        </is>
      </c>
      <c r="F9" s="6" t="n">
        <v>11000</v>
      </c>
      <c r="G9" s="5" t="inlineStr">
        <is>
          <t>UPI</t>
        </is>
      </c>
      <c r="H9" s="10">
        <f>_xlfn.XLOOKUP(C9,Donors!$A$5:$A$500,Donors!$D$5:$D$500,"")&amp;""</f>
        <v/>
      </c>
      <c r="I9" s="10">
        <f>IF(AND(G9="Cash",F9&gt;Setup!$B$5),"Not eligible: cash above limit",IF(H9="","PAN missing","OK"))</f>
        <v/>
      </c>
    </row>
    <row r="10">
      <c r="A10" s="10">
        <f>"ZF-"&amp;TEXT(ROW()-4,"000")</f>
        <v/>
      </c>
      <c r="B10" s="4" t="n">
        <v>46188</v>
      </c>
      <c r="C10" s="5" t="inlineStr">
        <is>
          <t>D06</t>
        </is>
      </c>
      <c r="D10" s="10">
        <f>_xlfn.XLOOKUP(C10,Donors!$A$5:$A$500,Donors!$B$5:$B$500,"Check ID")</f>
        <v/>
      </c>
      <c r="E10" s="5" t="inlineStr">
        <is>
          <t>General fund</t>
        </is>
      </c>
      <c r="F10" s="6" t="n">
        <v>5000</v>
      </c>
      <c r="G10" s="5" t="inlineStr">
        <is>
          <t>UPI</t>
        </is>
      </c>
      <c r="H10" s="10">
        <f>_xlfn.XLOOKUP(C10,Donors!$A$5:$A$500,Donors!$D$5:$D$500,"")&amp;""</f>
        <v/>
      </c>
      <c r="I10" s="10">
        <f>IF(AND(G10="Cash",F10&gt;Setup!$B$5),"Not eligible: cash above limit",IF(H10="","PAN missing","OK"))</f>
        <v/>
      </c>
    </row>
    <row r="11">
      <c r="A11" s="10">
        <f>"ZF-"&amp;TEXT(ROW()-4,"000")</f>
        <v/>
      </c>
      <c r="B11" s="4" t="n">
        <v>46204</v>
      </c>
      <c r="C11" s="5" t="inlineStr">
        <is>
          <t>D03</t>
        </is>
      </c>
      <c r="D11" s="10">
        <f>_xlfn.XLOOKUP(C11,Donors!$A$5:$A$500,Donors!$B$5:$B$500,"Check ID")</f>
        <v/>
      </c>
      <c r="E11" s="5" t="inlineStr">
        <is>
          <t>Health camps</t>
        </is>
      </c>
      <c r="F11" s="6" t="n">
        <v>100000</v>
      </c>
      <c r="G11" s="5" t="inlineStr">
        <is>
          <t>Bank transfer</t>
        </is>
      </c>
      <c r="H11" s="10">
        <f>_xlfn.XLOOKUP(C11,Donors!$A$5:$A$500,Donors!$D$5:$D$500,"")&amp;""</f>
        <v/>
      </c>
      <c r="I11" s="10">
        <f>IF(AND(G11="Cash",F11&gt;Setup!$B$5),"Not eligible: cash above limit",IF(H11="","PAN missing","OK"))</f>
        <v/>
      </c>
    </row>
    <row r="12">
      <c r="A12" s="10">
        <f>"ZF-"&amp;TEXT(ROW()-4,"000")</f>
        <v/>
      </c>
      <c r="B12" s="4" t="n">
        <v>46213</v>
      </c>
      <c r="C12" s="5" t="inlineStr">
        <is>
          <t>D08</t>
        </is>
      </c>
      <c r="D12" s="10">
        <f>_xlfn.XLOOKUP(C12,Donors!$A$5:$A$500,Donors!$B$5:$B$500,"Check ID")</f>
        <v/>
      </c>
      <c r="E12" s="5" t="inlineStr">
        <is>
          <t>General fund</t>
        </is>
      </c>
      <c r="F12" s="6" t="n">
        <v>1500</v>
      </c>
      <c r="G12" s="5" t="inlineStr">
        <is>
          <t>Cash</t>
        </is>
      </c>
      <c r="H12" s="10">
        <f>_xlfn.XLOOKUP(C12,Donors!$A$5:$A$500,Donors!$D$5:$D$500,"")&amp;""</f>
        <v/>
      </c>
      <c r="I12" s="10">
        <f>IF(AND(G12="Cash",F12&gt;Setup!$B$5),"Not eligible: cash above limit",IF(H12="","PAN missing","OK"))</f>
        <v/>
      </c>
    </row>
    <row r="13">
      <c r="A13" s="10">
        <f>"ZF-"&amp;TEXT(ROW()-4,"000")</f>
        <v/>
      </c>
      <c r="B13" s="4" t="n">
        <v>46238</v>
      </c>
      <c r="C13" s="5" t="inlineStr">
        <is>
          <t>D07</t>
        </is>
      </c>
      <c r="D13" s="10">
        <f>_xlfn.XLOOKUP(C13,Donors!$A$5:$A$500,Donors!$B$5:$B$500,"Check ID")</f>
        <v/>
      </c>
      <c r="E13" s="5" t="inlineStr">
        <is>
          <t>Tree plantation</t>
        </is>
      </c>
      <c r="F13" s="6" t="n">
        <v>21000</v>
      </c>
      <c r="G13" s="5" t="inlineStr">
        <is>
          <t>UPI</t>
        </is>
      </c>
      <c r="H13" s="10">
        <f>_xlfn.XLOOKUP(C13,Donors!$A$5:$A$500,Donors!$D$5:$D$500,"")&amp;""</f>
        <v/>
      </c>
      <c r="I13" s="10">
        <f>IF(AND(G13="Cash",F13&gt;Setup!$B$5),"Not eligible: cash above limit",IF(H13="","PAN missing","OK"))</f>
        <v/>
      </c>
    </row>
    <row r="14">
      <c r="A14" s="10">
        <f>"ZF-"&amp;TEXT(ROW()-4,"000")</f>
        <v/>
      </c>
      <c r="B14" s="4" t="n">
        <v>46249</v>
      </c>
      <c r="C14" s="5" t="inlineStr">
        <is>
          <t>D01</t>
        </is>
      </c>
      <c r="D14" s="10">
        <f>_xlfn.XLOOKUP(C14,Donors!$A$5:$A$500,Donors!$B$5:$B$500,"Check ID")</f>
        <v/>
      </c>
      <c r="E14" s="5" t="inlineStr">
        <is>
          <t>Tree plantation</t>
        </is>
      </c>
      <c r="F14" s="6" t="n">
        <v>10000</v>
      </c>
      <c r="G14" s="5" t="inlineStr">
        <is>
          <t>UPI</t>
        </is>
      </c>
      <c r="H14" s="10">
        <f>_xlfn.XLOOKUP(C14,Donors!$A$5:$A$500,Donors!$D$5:$D$500,"")&amp;""</f>
        <v/>
      </c>
      <c r="I14" s="10">
        <f>IF(AND(G14="Cash",F14&gt;Setup!$B$5),"Not eligible: cash above limit",IF(H14="","PAN missing","OK"))</f>
        <v/>
      </c>
    </row>
    <row r="15">
      <c r="A15" s="10">
        <f>"ZF-"&amp;TEXT(ROW()-4,"000")</f>
        <v/>
      </c>
      <c r="B15" s="4" t="n">
        <v>46267</v>
      </c>
      <c r="C15" s="5" t="inlineStr">
        <is>
          <t>D05</t>
        </is>
      </c>
      <c r="D15" s="10">
        <f>_xlfn.XLOOKUP(C15,Donors!$A$5:$A$500,Donors!$B$5:$B$500,"Check ID")</f>
        <v/>
      </c>
      <c r="E15" s="5" t="inlineStr">
        <is>
          <t>Education support</t>
        </is>
      </c>
      <c r="F15" s="6" t="n">
        <v>75000</v>
      </c>
      <c r="G15" s="5" t="inlineStr">
        <is>
          <t>Bank transfer</t>
        </is>
      </c>
      <c r="H15" s="10">
        <f>_xlfn.XLOOKUP(C15,Donors!$A$5:$A$500,Donors!$D$5:$D$500,"")&amp;""</f>
        <v/>
      </c>
      <c r="I15" s="10">
        <f>IF(AND(G15="Cash",F15&gt;Setup!$B$5),"Not eligible: cash above limit",IF(H15="","PAN missing","OK"))</f>
        <v/>
      </c>
    </row>
    <row r="16">
      <c r="A16" s="10">
        <f>"ZF-"&amp;TEXT(ROW()-4,"000")</f>
        <v/>
      </c>
      <c r="B16" s="4" t="n">
        <v>46285</v>
      </c>
      <c r="C16" s="5" t="inlineStr">
        <is>
          <t>D02</t>
        </is>
      </c>
      <c r="D16" s="10">
        <f>_xlfn.XLOOKUP(C16,Donors!$A$5:$A$500,Donors!$B$5:$B$500,"Check ID")</f>
        <v/>
      </c>
      <c r="E16" s="5" t="inlineStr">
        <is>
          <t>General fund</t>
        </is>
      </c>
      <c r="F16" s="6" t="n">
        <v>3000</v>
      </c>
      <c r="G16" s="5" t="inlineStr">
        <is>
          <t>Cash</t>
        </is>
      </c>
      <c r="H16" s="10">
        <f>_xlfn.XLOOKUP(C16,Donors!$A$5:$A$500,Donors!$D$5:$D$500,"")&amp;""</f>
        <v/>
      </c>
      <c r="I16" s="10">
        <f>IF(AND(G16="Cash",F16&gt;Setup!$B$5),"Not eligible: cash above limit",IF(H16="","PAN missing","OK"))</f>
        <v/>
      </c>
    </row>
    <row r="17">
      <c r="A17" s="10">
        <f>"ZF-"&amp;TEXT(ROW()-4,"000")</f>
        <v/>
      </c>
      <c r="B17" s="4" t="n">
        <v>46297</v>
      </c>
      <c r="C17" s="5" t="inlineStr">
        <is>
          <t>D04</t>
        </is>
      </c>
      <c r="D17" s="10">
        <f>_xlfn.XLOOKUP(C17,Donors!$A$5:$A$500,Donors!$B$5:$B$500,"Check ID")</f>
        <v/>
      </c>
      <c r="E17" s="5" t="inlineStr">
        <is>
          <t>Education support</t>
        </is>
      </c>
      <c r="F17" s="6" t="n">
        <v>21000</v>
      </c>
      <c r="G17" s="5" t="inlineStr">
        <is>
          <t>UPI</t>
        </is>
      </c>
      <c r="H17" s="10">
        <f>_xlfn.XLOOKUP(C17,Donors!$A$5:$A$500,Donors!$D$5:$D$500,"")&amp;""</f>
        <v/>
      </c>
      <c r="I17" s="10">
        <f>IF(AND(G17="Cash",F17&gt;Setup!$B$5),"Not eligible: cash above limit",IF(H17="","PAN missing","OK"))</f>
        <v/>
      </c>
    </row>
    <row r="18">
      <c r="A18" s="10">
        <f>"ZF-"&amp;TEXT(ROW()-4,"000")</f>
        <v/>
      </c>
      <c r="B18" s="4" t="n">
        <v>46305</v>
      </c>
      <c r="C18" s="5" t="inlineStr">
        <is>
          <t>D06</t>
        </is>
      </c>
      <c r="D18" s="10">
        <f>_xlfn.XLOOKUP(C18,Donors!$A$5:$A$500,Donors!$B$5:$B$500,"Check ID")</f>
        <v/>
      </c>
      <c r="E18" s="5" t="inlineStr">
        <is>
          <t>Health camps</t>
        </is>
      </c>
      <c r="F18" s="6" t="n">
        <v>7500</v>
      </c>
      <c r="G18" s="5" t="inlineStr">
        <is>
          <t>UPI</t>
        </is>
      </c>
      <c r="H18" s="10">
        <f>_xlfn.XLOOKUP(C18,Donors!$A$5:$A$500,Donors!$D$5:$D$500,"")&amp;""</f>
        <v/>
      </c>
      <c r="I18" s="10">
        <f>IF(AND(G18="Cash",F18&gt;Setup!$B$5),"Not eligible: cash above limit",IF(H18="","PAN missing","OK"))</f>
        <v/>
      </c>
    </row>
    <row r="19">
      <c r="A19" s="10">
        <f>"ZF-"&amp;TEXT(ROW()-4,"000")</f>
        <v/>
      </c>
      <c r="B19" s="4" t="n">
        <v>46309</v>
      </c>
      <c r="C19" s="5" t="inlineStr">
        <is>
          <t>D03</t>
        </is>
      </c>
      <c r="D19" s="10">
        <f>_xlfn.XLOOKUP(C19,Donors!$A$5:$A$500,Donors!$B$5:$B$500,"Check ID")</f>
        <v/>
      </c>
      <c r="E19" s="5" t="inlineStr">
        <is>
          <t>General fund</t>
        </is>
      </c>
      <c r="F19" s="6" t="n">
        <v>50000</v>
      </c>
      <c r="G19" s="5" t="inlineStr">
        <is>
          <t>Bank transfer</t>
        </is>
      </c>
      <c r="H19" s="10">
        <f>_xlfn.XLOOKUP(C19,Donors!$A$5:$A$500,Donors!$D$5:$D$500,"")&amp;""</f>
        <v/>
      </c>
      <c r="I19" s="10">
        <f>IF(AND(G19="Cash",F19&gt;Setup!$B$5),"Not eligible: cash above limit",IF(H19="","PAN missing","OK"))</f>
        <v/>
      </c>
    </row>
  </sheetData>
  <conditionalFormatting sqref="I5:I3000">
    <cfRule type="cellIs" priority="1" operator="notEqual" dxfId="0">
      <formula>"OK"</formula>
    </cfRule>
  </conditionalFormatting>
  <dataValidations count="3">
    <dataValidation sqref="C5:C3000" showDropDown="0" showInputMessage="0" showErrorMessage="1" allowBlank="1" errorTitle="Not in the list" error="Pick a value from the list" type="list">
      <formula1>=Donors!$A$5:$A$500</formula1>
    </dataValidation>
    <dataValidation sqref="E5:E3000" showDropDown="0" showInputMessage="0" showErrorMessage="1" allowBlank="1" errorTitle="Not in the list" error="Pick a value from the list" type="list">
      <formula1>=Setup!$A$9:$A$12</formula1>
    </dataValidation>
    <dataValidation sqref="G5:G3000" showDropDown="0" showInputMessage="0" showErrorMessage="1" allowBlank="1" errorTitle="Not in the list" error="Pick a value from the list" type="list">
      <formula1>=Setup!$D$9:$D$12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4" customWidth="1" min="3" max="3"/>
    <col width="11" customWidth="1" min="4" max="4"/>
    <col width="20" customWidth="1" min="5" max="5"/>
  </cols>
  <sheetData>
    <row r="1">
      <c r="A1" s="1" t="inlineStr">
        <is>
          <t>Spending</t>
        </is>
      </c>
    </row>
    <row r="2">
      <c r="A2" s="2" t="inlineStr">
        <is>
          <t>One row per payment, against a fund. Keep the bill number in Notes.</t>
        </is>
      </c>
    </row>
    <row r="4">
      <c r="A4" s="8" t="inlineStr">
        <is>
          <t>Date</t>
        </is>
      </c>
      <c r="B4" s="8" t="inlineStr">
        <is>
          <t>Fund</t>
        </is>
      </c>
      <c r="C4" s="8" t="inlineStr">
        <is>
          <t>Purpose</t>
        </is>
      </c>
      <c r="D4" s="8" t="inlineStr">
        <is>
          <t>Amount (₹)</t>
        </is>
      </c>
      <c r="E4" s="8" t="inlineStr">
        <is>
          <t>Notes</t>
        </is>
      </c>
    </row>
    <row r="5">
      <c r="A5" s="4" t="n">
        <v>46188</v>
      </c>
      <c r="B5" s="5" t="inlineStr">
        <is>
          <t>Education support</t>
        </is>
      </c>
      <c r="C5" s="5" t="inlineStr">
        <is>
          <t>Notebooks and bags</t>
        </is>
      </c>
      <c r="D5" s="6" t="n">
        <v>68000</v>
      </c>
      <c r="E5" s="5" t="inlineStr"/>
    </row>
    <row r="6">
      <c r="A6" s="4" t="n">
        <v>46193</v>
      </c>
      <c r="B6" s="5" t="inlineStr">
        <is>
          <t>Education support</t>
        </is>
      </c>
      <c r="C6" s="5" t="inlineStr">
        <is>
          <t>Fee support</t>
        </is>
      </c>
      <c r="D6" s="6" t="n">
        <v>92000</v>
      </c>
      <c r="E6" s="5" t="inlineStr"/>
    </row>
    <row r="7">
      <c r="A7" s="4" t="n">
        <v>46203</v>
      </c>
      <c r="B7" s="5" t="inlineStr">
        <is>
          <t>Health camps</t>
        </is>
      </c>
      <c r="C7" s="5" t="inlineStr">
        <is>
          <t>Camp at Paithan</t>
        </is>
      </c>
      <c r="D7" s="6" t="n">
        <v>58000</v>
      </c>
      <c r="E7" s="5" t="inlineStr"/>
    </row>
    <row r="8">
      <c r="A8" s="4" t="n">
        <v>46213</v>
      </c>
      <c r="B8" s="5" t="inlineStr">
        <is>
          <t>Tree plantation</t>
        </is>
      </c>
      <c r="C8" s="5" t="inlineStr">
        <is>
          <t>Saplings</t>
        </is>
      </c>
      <c r="D8" s="6" t="n">
        <v>24000</v>
      </c>
      <c r="E8" s="5" t="inlineStr"/>
    </row>
    <row r="9">
      <c r="A9" s="4" t="n">
        <v>46228</v>
      </c>
      <c r="B9" s="5" t="inlineStr">
        <is>
          <t>Tree plantation</t>
        </is>
      </c>
      <c r="C9" s="5" t="inlineStr">
        <is>
          <t>Tree guards</t>
        </is>
      </c>
      <c r="D9" s="6" t="n">
        <v>21000</v>
      </c>
      <c r="E9" s="5" t="inlineStr"/>
    </row>
    <row r="10">
      <c r="A10" s="4" t="n">
        <v>46239</v>
      </c>
      <c r="B10" s="5" t="inlineStr">
        <is>
          <t>Health camps</t>
        </is>
      </c>
      <c r="C10" s="5" t="inlineStr">
        <is>
          <t>Medicines</t>
        </is>
      </c>
      <c r="D10" s="6" t="n">
        <v>46000</v>
      </c>
      <c r="E10" s="5" t="inlineStr"/>
    </row>
    <row r="11">
      <c r="A11" s="4" t="n">
        <v>46254</v>
      </c>
      <c r="B11" s="5" t="inlineStr">
        <is>
          <t>General fund</t>
        </is>
      </c>
      <c r="C11" s="5" t="inlineStr">
        <is>
          <t>Office rent</t>
        </is>
      </c>
      <c r="D11" s="6" t="n">
        <v>30000</v>
      </c>
      <c r="E11" s="5" t="inlineStr"/>
    </row>
    <row r="12">
      <c r="A12" s="4" t="n">
        <v>46280</v>
      </c>
      <c r="B12" s="5" t="inlineStr">
        <is>
          <t>Education support</t>
        </is>
      </c>
      <c r="C12" s="5" t="inlineStr">
        <is>
          <t>Fee support</t>
        </is>
      </c>
      <c r="D12" s="6" t="n">
        <v>88000</v>
      </c>
      <c r="E12" s="5" t="inlineStr"/>
    </row>
    <row r="13">
      <c r="A13" s="4" t="n">
        <v>46293</v>
      </c>
      <c r="B13" s="5" t="inlineStr">
        <is>
          <t>Health camps</t>
        </is>
      </c>
      <c r="C13" s="5" t="inlineStr">
        <is>
          <t>Eye camp</t>
        </is>
      </c>
      <c r="D13" s="6" t="n">
        <v>64000</v>
      </c>
      <c r="E13" s="5" t="inlineStr"/>
    </row>
    <row r="14">
      <c r="A14" s="4" t="n">
        <v>46300</v>
      </c>
      <c r="B14" s="5" t="inlineStr">
        <is>
          <t>General fund</t>
        </is>
      </c>
      <c r="C14" s="5" t="inlineStr">
        <is>
          <t>Accounting and audit fee</t>
        </is>
      </c>
      <c r="D14" s="6" t="n">
        <v>18000</v>
      </c>
      <c r="E14" s="5" t="inlineStr"/>
    </row>
    <row r="15">
      <c r="A15" s="4" t="n">
        <v>46307</v>
      </c>
      <c r="B15" s="5" t="inlineStr">
        <is>
          <t>Tree plantation</t>
        </is>
      </c>
      <c r="C15" s="5" t="inlineStr">
        <is>
          <t>Watering</t>
        </is>
      </c>
      <c r="D15" s="6" t="n">
        <v>9000</v>
      </c>
      <c r="E15" s="5" t="inlineStr"/>
    </row>
  </sheetData>
  <dataValidations count="1">
    <dataValidation sqref="B5:B3000" showDropDown="0" showInputMessage="0" showErrorMessage="1" allowBlank="1" errorTitle="Not in the list" error="Pick a value from the list" type="list">
      <formula1>=Setup!$A$9:$A$12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5" customWidth="1" min="5" max="5"/>
    <col width="11" customWidth="1" min="6" max="6"/>
    <col width="12" customWidth="1" min="7" max="7"/>
  </cols>
  <sheetData>
    <row r="1">
      <c r="A1" s="1" t="inlineStr">
        <is>
          <t>Fund report</t>
        </is>
      </c>
    </row>
    <row r="2">
      <c r="A2" s="2" t="inlineStr">
        <is>
          <t>Each fund's money in, money out and what is left. Budget used = spent ÷ budget.</t>
        </is>
      </c>
    </row>
    <row r="4">
      <c r="A4" s="8" t="inlineStr">
        <is>
          <t>Fund</t>
        </is>
      </c>
      <c r="B4" s="8" t="inlineStr">
        <is>
          <t>Budget (₹)</t>
        </is>
      </c>
      <c r="C4" s="8" t="inlineStr">
        <is>
          <t>Received (₹)</t>
        </is>
      </c>
      <c r="D4" s="8" t="inlineStr">
        <is>
          <t>Spent (₹)</t>
        </is>
      </c>
      <c r="E4" s="8" t="inlineStr">
        <is>
          <t>Balance in fund (₹)</t>
        </is>
      </c>
      <c r="F4" s="8" t="inlineStr">
        <is>
          <t>Budget used</t>
        </is>
      </c>
      <c r="G4" s="8" t="inlineStr">
        <is>
          <t>Flag</t>
        </is>
      </c>
    </row>
    <row r="5">
      <c r="A5" s="10">
        <f>Setup!A9</f>
        <v/>
      </c>
      <c r="B5" s="11">
        <f>Setup!B9</f>
        <v/>
      </c>
      <c r="C5" s="11">
        <f>SUMIFS(Donations!$F$5:$F$3000,Donations!$E$5:$E$3000,A5)</f>
        <v/>
      </c>
      <c r="D5" s="11">
        <f>SUMIFS(Spending!$D$5:$D$3000,Spending!$B$5:$B$3000,A5)</f>
        <v/>
      </c>
      <c r="E5" s="11">
        <f>C5-D5</f>
        <v/>
      </c>
      <c r="F5" s="13">
        <f>D5/B5</f>
        <v/>
      </c>
      <c r="G5" s="10">
        <f>IF(D5&gt;C5,"Overspent",IF(F5&gt;Setup!$B$6,"Near budget","OK"))</f>
        <v/>
      </c>
    </row>
    <row r="6">
      <c r="A6" s="10">
        <f>Setup!A10</f>
        <v/>
      </c>
      <c r="B6" s="11">
        <f>Setup!B10</f>
        <v/>
      </c>
      <c r="C6" s="11">
        <f>SUMIFS(Donations!$F$5:$F$3000,Donations!$E$5:$E$3000,A6)</f>
        <v/>
      </c>
      <c r="D6" s="11">
        <f>SUMIFS(Spending!$D$5:$D$3000,Spending!$B$5:$B$3000,A6)</f>
        <v/>
      </c>
      <c r="E6" s="11">
        <f>C6-D6</f>
        <v/>
      </c>
      <c r="F6" s="13">
        <f>D6/B6</f>
        <v/>
      </c>
      <c r="G6" s="10">
        <f>IF(D6&gt;C6,"Overspent",IF(F6&gt;Setup!$B$6,"Near budget","OK"))</f>
        <v/>
      </c>
    </row>
    <row r="7">
      <c r="A7" s="10">
        <f>Setup!A11</f>
        <v/>
      </c>
      <c r="B7" s="11">
        <f>Setup!B11</f>
        <v/>
      </c>
      <c r="C7" s="11">
        <f>SUMIFS(Donations!$F$5:$F$3000,Donations!$E$5:$E$3000,A7)</f>
        <v/>
      </c>
      <c r="D7" s="11">
        <f>SUMIFS(Spending!$D$5:$D$3000,Spending!$B$5:$B$3000,A7)</f>
        <v/>
      </c>
      <c r="E7" s="11">
        <f>C7-D7</f>
        <v/>
      </c>
      <c r="F7" s="13">
        <f>D7/B7</f>
        <v/>
      </c>
      <c r="G7" s="10">
        <f>IF(D7&gt;C7,"Overspent",IF(F7&gt;Setup!$B$6,"Near budget","OK"))</f>
        <v/>
      </c>
    </row>
    <row r="8">
      <c r="A8" s="10">
        <f>Setup!A12</f>
        <v/>
      </c>
      <c r="B8" s="11">
        <f>Setup!B12</f>
        <v/>
      </c>
      <c r="C8" s="11">
        <f>SUMIFS(Donations!$F$5:$F$3000,Donations!$E$5:$E$3000,A8)</f>
        <v/>
      </c>
      <c r="D8" s="11">
        <f>SUMIFS(Spending!$D$5:$D$3000,Spending!$B$5:$B$3000,A8)</f>
        <v/>
      </c>
      <c r="E8" s="11">
        <f>C8-D8</f>
        <v/>
      </c>
      <c r="F8" s="13">
        <f>D8/B8</f>
        <v/>
      </c>
      <c r="G8" s="10">
        <f>IF(D8&gt;C8,"Overspent",IF(F8&gt;Setup!$B$6,"Near budget","OK"))</f>
        <v/>
      </c>
    </row>
    <row r="9">
      <c r="A9" s="14" t="inlineStr">
        <is>
          <t>Total</t>
        </is>
      </c>
      <c r="B9" s="15">
        <f>SUM(B5:B8)</f>
        <v/>
      </c>
      <c r="C9" s="15">
        <f>SUM(C5:C8)</f>
        <v/>
      </c>
      <c r="D9" s="15">
        <f>SUM(D5:D8)</f>
        <v/>
      </c>
      <c r="E9" s="15">
        <f>SUM(E5:E8)</f>
        <v/>
      </c>
    </row>
  </sheetData>
  <conditionalFormatting sqref="G5:G8">
    <cfRule type="cellIs" priority="1" operator="equal" dxfId="1">
      <formula>"Overspent"</formula>
    </cfRule>
    <cfRule type="cellIs" priority="2" operator="equal" dxfId="0">
      <formula>"Near budget"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</cols>
  <sheetData>
    <row r="1">
      <c r="A1" s="1" t="inlineStr">
        <is>
          <t>Printable donation receipt</t>
        </is>
      </c>
    </row>
    <row r="2">
      <c r="A2" s="2" t="inlineStr">
        <is>
          <t>Type a receipt no in B4. Print A1:B14. Add your 80G registration number and date before printing.</t>
        </is>
      </c>
    </row>
    <row r="3">
      <c r="A3" s="3" t="inlineStr">
        <is>
          <t>Zoya Foundation, Sambhaji Nagar</t>
        </is>
      </c>
    </row>
    <row r="4">
      <c r="A4" s="3" t="inlineStr">
        <is>
          <t>Receipt no</t>
        </is>
      </c>
      <c r="B4" s="5" t="inlineStr">
        <is>
          <t>ZF-013</t>
        </is>
      </c>
    </row>
    <row r="6">
      <c r="A6" s="3" t="inlineStr">
        <is>
          <t>Date</t>
        </is>
      </c>
      <c r="B6" s="12">
        <f>_xlfn.XLOOKUP($B$4,Donations!$A$5:$A$3000,Donations!$B$5:$B$3000,"Not found")</f>
        <v/>
      </c>
    </row>
    <row r="7">
      <c r="A7" s="3" t="inlineStr">
        <is>
          <t>Donor</t>
        </is>
      </c>
      <c r="B7" s="10">
        <f>_xlfn.XLOOKUP($B$4,Donations!$A$5:$A$3000,Donations!$D$5:$D$3000,"Not found")</f>
        <v/>
      </c>
    </row>
    <row r="8">
      <c r="A8" s="3" t="inlineStr">
        <is>
          <t>PAN</t>
        </is>
      </c>
      <c r="B8" s="10">
        <f>_xlfn.XLOOKUP($B$4,Donations!$A$5:$A$3000,Donations!$H$5:$H$3000,"Not found")</f>
        <v/>
      </c>
    </row>
    <row r="9">
      <c r="A9" s="3" t="inlineStr">
        <is>
          <t>Fund</t>
        </is>
      </c>
      <c r="B9" s="10">
        <f>_xlfn.XLOOKUP($B$4,Donations!$A$5:$A$3000,Donations!$E$5:$E$3000,"Not found")</f>
        <v/>
      </c>
    </row>
    <row r="10">
      <c r="A10" s="3" t="inlineStr">
        <is>
          <t>Amount (₹)</t>
        </is>
      </c>
      <c r="B10" s="11">
        <f>_xlfn.XLOOKUP($B$4,Donations!$A$5:$A$3000,Donations!$F$5:$F$3000,"Not found")</f>
        <v/>
      </c>
    </row>
    <row r="11">
      <c r="A11" s="3" t="inlineStr">
        <is>
          <t>Mode</t>
        </is>
      </c>
      <c r="B11" s="10">
        <f>_xlfn.XLOOKUP($B$4,Donations!$A$5:$A$3000,Donations!$G$5:$G$3000,"Not found")</f>
        <v/>
      </c>
    </row>
    <row r="12">
      <c r="A12" s="3" t="inlineStr">
        <is>
          <t>80G check</t>
        </is>
      </c>
      <c r="B12" s="10">
        <f>_xlfn.XLOOKUP($B$4,Donations!$A$5:$A$3000,Donations!$I$5:$I$3000,"Not found")</f>
        <v/>
      </c>
    </row>
    <row r="13">
      <c r="A13" s="3" t="inlineStr">
        <is>
          <t>80G registration no</t>
        </is>
      </c>
      <c r="B13" s="5" t="inlineStr">
        <is>
          <t>(type yours)</t>
        </is>
      </c>
    </row>
    <row r="14">
      <c r="A14" t="inlineStr">
        <is>
          <t>Received with thanks. Donations are used only for the fund named above.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Foundation dashboard: FY 2026-27 to date</t>
        </is>
      </c>
    </row>
    <row r="2">
      <c r="A2" s="2" t="inlineStr">
        <is>
          <t>Formulas over Donors, Donations and Fund report.</t>
        </is>
      </c>
    </row>
    <row r="4" ht="32" customHeight="1">
      <c r="A4" s="8" t="inlineStr">
        <is>
          <t>Received</t>
        </is>
      </c>
      <c r="B4" s="8" t="inlineStr">
        <is>
          <t>Spent</t>
        </is>
      </c>
      <c r="C4" s="8" t="inlineStr">
        <is>
          <t>Balance in funds</t>
        </is>
      </c>
      <c r="D4" s="8" t="inlineStr">
        <is>
          <t>Donors</t>
        </is>
      </c>
      <c r="E4" s="8" t="inlineStr">
        <is>
          <t>Receipts to check</t>
        </is>
      </c>
      <c r="F4" s="8" t="inlineStr">
        <is>
          <t>Funds flagged</t>
        </is>
      </c>
    </row>
    <row r="5" ht="30" customHeight="1">
      <c r="A5" s="16">
        <f>'Fund report'!C9</f>
        <v/>
      </c>
      <c r="B5" s="16">
        <f>'Fund report'!D9</f>
        <v/>
      </c>
      <c r="C5" s="16">
        <f>'Fund report'!E9</f>
        <v/>
      </c>
      <c r="D5" s="17">
        <f>COUNTA(Donors!A5:A500)</f>
        <v/>
      </c>
      <c r="E5" s="17">
        <f>COUNTIFS(Donations!I5:I3000,"&lt;&gt;OK",Donations!C5:C3000,"&lt;&gt;")</f>
        <v/>
      </c>
      <c r="F5" s="17">
        <f>COUNTIF('Fund report'!G5:G8,"&lt;&gt;OK")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2026-10-17T07:13:02Z</dcterms:created>
  <dcterms:modified xmlns:dcterms="http://purl.org/dc/terms/" xmlns:xsi="http://www.w3.org/2001/XMLSchema-instance" xsi:type="dcterms:W3CDTF">2026-10-17T07:13:02Z</dcterms:modified>
</cp:coreProperties>
</file>