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in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0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2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7" fontId="3" fillId="5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9" customWidth="1" min="4" max="4"/>
    <col width="12" customWidth="1" min="5" max="5"/>
    <col width="12" customWidth="1" min="6" max="6"/>
    <col width="11" customWidth="1" min="7" max="7"/>
    <col width="8" customWidth="1" min="8" max="8"/>
    <col width="10" customWidth="1" min="9" max="9"/>
    <col width="11" customWidth="1" min="10" max="10"/>
    <col width="11" customWidth="1" min="11" max="11"/>
    <col width="12" customWidth="1" min="12" max="12"/>
  </cols>
  <sheetData>
    <row r="1">
      <c r="A1" s="1" t="inlineStr">
        <is>
          <t>Medicine Stock and Refill Tracker (Rani, Pune)</t>
        </is>
      </c>
    </row>
    <row r="2">
      <c r="A2" s="2" t="inlineStr">
        <is>
          <t>Made-up medicines, packs and prices. Follow your doctor's prescription; this sheet only counts tablets.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A4" s="3" t="inlineStr">
        <is>
          <t>Refill buffer (days)</t>
        </is>
      </c>
      <c r="B4" s="5" t="n">
        <v>5</v>
      </c>
    </row>
    <row r="6">
      <c r="A6" s="6" t="inlineStr">
        <is>
          <t>Medicine</t>
        </is>
      </c>
      <c r="B6" s="6" t="inlineStr">
        <is>
          <t>Doses per week</t>
        </is>
      </c>
      <c r="C6" s="6" t="inlineStr">
        <is>
          <t>Tablets in stock</t>
        </is>
      </c>
      <c r="D6" s="6" t="inlineStr">
        <is>
          <t>Days left</t>
        </is>
      </c>
      <c r="E6" s="6" t="inlineStr">
        <is>
          <t>Runs out on</t>
        </is>
      </c>
      <c r="F6" s="6" t="inlineStr">
        <is>
          <t>Refill by</t>
        </is>
      </c>
      <c r="G6" s="6" t="inlineStr">
        <is>
          <t>Status</t>
        </is>
      </c>
      <c r="H6" s="6" t="inlineStr">
        <is>
          <t>Pack size</t>
        </is>
      </c>
      <c r="I6" s="6" t="inlineStr">
        <is>
          <t>Pack price (₹)</t>
        </is>
      </c>
      <c r="J6" s="6" t="inlineStr">
        <is>
          <t>Packs for next 30 days</t>
        </is>
      </c>
      <c r="K6" s="6" t="inlineStr">
        <is>
          <t>Refill cost (₹)</t>
        </is>
      </c>
      <c r="L6" s="6" t="inlineStr">
        <is>
          <t>Cost per month (₹)</t>
        </is>
      </c>
    </row>
    <row r="7">
      <c r="A7" s="7" t="inlineStr">
        <is>
          <t>BP tablet</t>
        </is>
      </c>
      <c r="B7" s="5" t="n">
        <v>7</v>
      </c>
      <c r="C7" s="5" t="n">
        <v>9</v>
      </c>
      <c r="D7" s="8">
        <f>INT(C7*7/B7)</f>
        <v/>
      </c>
      <c r="E7" s="9">
        <f>$B$3+D7</f>
        <v/>
      </c>
      <c r="F7" s="9">
        <f>E7-$B$4</f>
        <v/>
      </c>
      <c r="G7" s="8">
        <f>IF(D7&lt;=7,"Refill now",IF(D7&lt;=14,"Soon","OK"))</f>
        <v/>
      </c>
      <c r="H7" s="5" t="n">
        <v>15</v>
      </c>
      <c r="I7" s="10" t="n">
        <v>120</v>
      </c>
      <c r="J7" s="8">
        <f>MAX(0,ROUNDUP((30*B7/7-C7)/H7,0))</f>
        <v/>
      </c>
      <c r="K7" s="11">
        <f>J7*I7</f>
        <v/>
      </c>
      <c r="L7" s="12">
        <f>30*B7/7/H7*I7</f>
        <v/>
      </c>
    </row>
    <row r="8">
      <c r="A8" s="7" t="inlineStr">
        <is>
          <t>Sugar tablet</t>
        </is>
      </c>
      <c r="B8" s="5" t="n">
        <v>14</v>
      </c>
      <c r="C8" s="5" t="n">
        <v>50</v>
      </c>
      <c r="D8" s="8">
        <f>INT(C8*7/B8)</f>
        <v/>
      </c>
      <c r="E8" s="9">
        <f>$B$3+D8</f>
        <v/>
      </c>
      <c r="F8" s="9">
        <f>E8-$B$4</f>
        <v/>
      </c>
      <c r="G8" s="8">
        <f>IF(D8&lt;=7,"Refill now",IF(D8&lt;=14,"Soon","OK"))</f>
        <v/>
      </c>
      <c r="H8" s="5" t="n">
        <v>30</v>
      </c>
      <c r="I8" s="10" t="n">
        <v>90</v>
      </c>
      <c r="J8" s="8">
        <f>MAX(0,ROUNDUP((30*B8/7-C8)/H8,0))</f>
        <v/>
      </c>
      <c r="K8" s="11">
        <f>J8*I8</f>
        <v/>
      </c>
      <c r="L8" s="12">
        <f>30*B8/7/H8*I8</f>
        <v/>
      </c>
    </row>
    <row r="9">
      <c r="A9" s="7" t="inlineStr">
        <is>
          <t>Vitamin D (weekly)</t>
        </is>
      </c>
      <c r="B9" s="5" t="n">
        <v>1</v>
      </c>
      <c r="C9" s="5" t="n">
        <v>3</v>
      </c>
      <c r="D9" s="8">
        <f>INT(C9*7/B9)</f>
        <v/>
      </c>
      <c r="E9" s="9">
        <f>$B$3+D9</f>
        <v/>
      </c>
      <c r="F9" s="9">
        <f>E9-$B$4</f>
        <v/>
      </c>
      <c r="G9" s="8">
        <f>IF(D9&lt;=7,"Refill now",IF(D9&lt;=14,"Soon","OK"))</f>
        <v/>
      </c>
      <c r="H9" s="5" t="n">
        <v>4</v>
      </c>
      <c r="I9" s="10" t="n">
        <v>160</v>
      </c>
      <c r="J9" s="8">
        <f>MAX(0,ROUNDUP((30*B9/7-C9)/H9,0))</f>
        <v/>
      </c>
      <c r="K9" s="11">
        <f>J9*I9</f>
        <v/>
      </c>
      <c r="L9" s="12">
        <f>30*B9/7/H9*I9</f>
        <v/>
      </c>
    </row>
    <row r="10">
      <c r="A10" s="7" t="inlineStr">
        <is>
          <t>Calcium tablet</t>
        </is>
      </c>
      <c r="B10" s="5" t="n">
        <v>7</v>
      </c>
      <c r="C10" s="5" t="n">
        <v>26</v>
      </c>
      <c r="D10" s="8">
        <f>INT(C10*7/B10)</f>
        <v/>
      </c>
      <c r="E10" s="9">
        <f>$B$3+D10</f>
        <v/>
      </c>
      <c r="F10" s="9">
        <f>E10-$B$4</f>
        <v/>
      </c>
      <c r="G10" s="8">
        <f>IF(D10&lt;=7,"Refill now",IF(D10&lt;=14,"Soon","OK"))</f>
        <v/>
      </c>
      <c r="H10" s="5" t="n">
        <v>30</v>
      </c>
      <c r="I10" s="10" t="n">
        <v>210</v>
      </c>
      <c r="J10" s="8">
        <f>MAX(0,ROUNDUP((30*B10/7-C10)/H10,0))</f>
        <v/>
      </c>
      <c r="K10" s="11">
        <f>J10*I10</f>
        <v/>
      </c>
      <c r="L10" s="12">
        <f>30*B10/7/H10*I10</f>
        <v/>
      </c>
    </row>
    <row r="11">
      <c r="A11" s="7" t="inlineStr">
        <is>
          <t>Thyroid tablet</t>
        </is>
      </c>
      <c r="B11" s="5" t="n">
        <v>7</v>
      </c>
      <c r="C11" s="5" t="n">
        <v>6</v>
      </c>
      <c r="D11" s="8">
        <f>INT(C11*7/B11)</f>
        <v/>
      </c>
      <c r="E11" s="9">
        <f>$B$3+D11</f>
        <v/>
      </c>
      <c r="F11" s="9">
        <f>E11-$B$4</f>
        <v/>
      </c>
      <c r="G11" s="8">
        <f>IF(D11&lt;=7,"Refill now",IF(D11&lt;=14,"Soon","OK"))</f>
        <v/>
      </c>
      <c r="H11" s="5" t="n">
        <v>30</v>
      </c>
      <c r="I11" s="10" t="n">
        <v>140</v>
      </c>
      <c r="J11" s="8">
        <f>MAX(0,ROUNDUP((30*B11/7-C11)/H11,0))</f>
        <v/>
      </c>
      <c r="K11" s="11">
        <f>J11*I11</f>
        <v/>
      </c>
      <c r="L11" s="12">
        <f>30*B11/7/H11*I11</f>
        <v/>
      </c>
    </row>
    <row r="12">
      <c r="A12" s="13" t="inlineStr">
        <is>
          <t>Total</t>
        </is>
      </c>
      <c r="K12" s="14">
        <f>SUM(K7:K11)</f>
        <v/>
      </c>
      <c r="L12" s="15">
        <f>SUM(L7:L11)</f>
        <v/>
      </c>
    </row>
    <row r="14">
      <c r="A14" s="3" t="inlineStr">
        <is>
          <t>Refill now</t>
        </is>
      </c>
      <c r="B14" s="8">
        <f>COUNTIF(G7:G11,"Refill now")</f>
        <v/>
      </c>
    </row>
    <row r="15">
      <c r="A15" s="3" t="inlineStr">
        <is>
          <t>First to run out</t>
        </is>
      </c>
      <c r="B15" s="8">
        <f>INDEX(A7:A11,MATCH(MIN(D7:D11),D7:D11,0))</f>
        <v/>
      </c>
    </row>
    <row r="16">
      <c r="A16" s="3" t="inlineStr">
        <is>
          <t>Next refill date</t>
        </is>
      </c>
      <c r="B16" s="9">
        <f>MIN(F7:F11)</f>
        <v/>
      </c>
    </row>
  </sheetData>
  <conditionalFormatting sqref="A7:G50">
    <cfRule type="expression" priority="1" dxfId="0" stopIfTrue="1">
      <formula>$G7="Refill now"</formula>
    </cfRule>
    <cfRule type="expression" priority="2" dxfId="1">
      <formula>$G7="Soon"</formula>
    </cfRule>
  </conditionalFormatting>
  <conditionalFormatting sqref="D7:D50">
    <cfRule type="dataBar" priority="3">
      <dataBar>
        <cfvo type="num" val="0"/>
        <cfvo type="num" val="30"/>
        <color rgb="0063BE7B"/>
      </dataBar>
    </cfRule>
  </conditionalFormatting>
  <dataValidations count="1">
    <dataValidation sqref="B7:B50" showDropDown="0" showInputMessage="0" showErrorMessage="1" allowBlank="1" errorTitle="Not in the list" error="Pick a value from the list" type="list">
      <formula1>"1,7,14,21"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Medicine stock and refill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Count the tablets once a week and type the number in column C. Doses per week: once a day = 7, twice a day = 14, once a week = 1.</t>
        </is>
      </c>
    </row>
    <row r="8">
      <c r="A8" t="inlineStr">
        <is>
          <t>This sheet does not give medical advice. Always follow the prescription.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