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Books" sheetId="3" state="visible" r:id="rId3"/>
    <sheet xmlns:r="http://schemas.openxmlformats.org/officeDocument/2006/relationships" name="Members" sheetId="4" state="visible" r:id="rId4"/>
    <sheet xmlns:r="http://schemas.openxmlformats.org/officeDocument/2006/relationships" name="Issues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Issue slip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'Issue slip'!$A$1:$B$12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4" borderId="1" pivotButton="0" quotePrefix="0" xfId="0"/>
    <xf numFmtId="166" fontId="0" fillId="4" borderId="1" pivotButton="0" quotePrefix="0" xfId="0"/>
    <xf numFmtId="165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Issues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'Report'!$A$5:$A$10</f>
            </numRef>
          </cat>
          <val>
            <numRef>
              <f>'Report'!$E$5:$E$10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Fines by member (₹)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'Members'!$B$5:$B$12</f>
            </numRef>
          </cat>
          <val>
            <numRef>
              <f>'Members'!$F$5:$F$12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Library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(loan days, fine, limit, categories), Books, Members, Issues, Report, Issue slip (printable), Dashboard.</t>
        </is>
      </c>
    </row>
    <row r="8">
      <c r="A8" t="inlineStr">
        <is>
          <t>Type the return date when a book comes back; the status and fine update on their own.</t>
        </is>
      </c>
    </row>
    <row r="9">
      <c r="A9" t="inlineStr">
        <is>
          <t>Check Members column E before issuing: it shows how many more books the member can take.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20" customWidth="1" min="4" max="4"/>
  </cols>
  <sheetData>
    <row r="1">
      <c r="A1" s="1" t="inlineStr">
        <is>
          <t>Library Management System: Setup (Ruhi Reading Room, Pune)</t>
        </is>
      </c>
    </row>
    <row r="2">
      <c r="A2" s="2" t="inlineStr">
        <is>
          <t>Made-up books, members and issues for September and October 2026. Loan days and fine are the library's own rules.</t>
        </is>
      </c>
    </row>
    <row r="3">
      <c r="A3" s="3" t="inlineStr">
        <is>
          <t>As-of date</t>
        </is>
      </c>
      <c r="B3" s="4" t="n">
        <v>46312</v>
      </c>
      <c r="D3" s="5" t="inlineStr">
        <is>
          <t>Categories</t>
        </is>
      </c>
    </row>
    <row r="4">
      <c r="A4" s="3" t="inlineStr">
        <is>
          <t>Loan days</t>
        </is>
      </c>
      <c r="B4" s="6" t="n">
        <v>14</v>
      </c>
      <c r="D4" s="6" t="inlineStr">
        <is>
          <t>Fiction</t>
        </is>
      </c>
    </row>
    <row r="5">
      <c r="A5" s="3" t="inlineStr">
        <is>
          <t>Fine per day late (₹)</t>
        </is>
      </c>
      <c r="B5" s="7" t="n">
        <v>2</v>
      </c>
      <c r="D5" s="6" t="inlineStr">
        <is>
          <t>Marathi literature</t>
        </is>
      </c>
    </row>
    <row r="6">
      <c r="A6" s="3" t="inlineStr">
        <is>
          <t>Max books per member</t>
        </is>
      </c>
      <c r="B6" s="6" t="n">
        <v>3</v>
      </c>
      <c r="D6" s="6" t="inlineStr">
        <is>
          <t>Hindi literature</t>
        </is>
      </c>
    </row>
    <row r="7">
      <c r="D7" s="6" t="inlineStr">
        <is>
          <t>Self help</t>
        </is>
      </c>
    </row>
    <row r="8">
      <c r="D8" s="6" t="inlineStr">
        <is>
          <t>Competitive exams</t>
        </is>
      </c>
    </row>
    <row r="9">
      <c r="D9" s="6" t="inlineStr">
        <is>
          <t>Children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19" customWidth="1" min="3" max="3"/>
    <col width="8" customWidth="1" min="4" max="4"/>
    <col width="6" customWidth="1" min="5" max="5"/>
    <col width="10" customWidth="1" min="6" max="6"/>
    <col width="12" customWidth="1" min="7" max="7"/>
  </cols>
  <sheetData>
    <row r="1">
      <c r="A1" s="1" t="inlineStr">
        <is>
          <t>Books</t>
        </is>
      </c>
    </row>
    <row r="2">
      <c r="A2" s="2" t="inlineStr">
        <is>
          <t>One row per title. Out = copies issued and not returned.</t>
        </is>
      </c>
    </row>
    <row r="4">
      <c r="A4" s="8" t="inlineStr">
        <is>
          <t>Book ID</t>
        </is>
      </c>
      <c r="B4" s="8" t="inlineStr">
        <is>
          <t>Title</t>
        </is>
      </c>
      <c r="C4" s="8" t="inlineStr">
        <is>
          <t>Category</t>
        </is>
      </c>
      <c r="D4" s="8" t="inlineStr">
        <is>
          <t>Copies</t>
        </is>
      </c>
      <c r="E4" s="8" t="inlineStr">
        <is>
          <t>Out</t>
        </is>
      </c>
      <c r="F4" s="8" t="inlineStr">
        <is>
          <t>Available</t>
        </is>
      </c>
      <c r="G4" s="8" t="inlineStr">
        <is>
          <t>Times issued</t>
        </is>
      </c>
    </row>
    <row r="5">
      <c r="A5" s="6" t="inlineStr">
        <is>
          <t>B001</t>
        </is>
      </c>
      <c r="B5" s="6" t="inlineStr">
        <is>
          <t>The River Road</t>
        </is>
      </c>
      <c r="C5" s="6" t="inlineStr">
        <is>
          <t>Fiction</t>
        </is>
      </c>
      <c r="D5" s="6" t="n">
        <v>3</v>
      </c>
      <c r="E5" s="9">
        <f>COUNTIFS(Issues!$D$5:$D$3000,A5,Issues!$I$5:$I$3000,"&lt;&gt;Returned")</f>
        <v/>
      </c>
      <c r="F5" s="9">
        <f>D5-E5</f>
        <v/>
      </c>
      <c r="G5" s="9">
        <f>COUNTIFS(Issues!$D$5:$D$3000,A5)</f>
        <v/>
      </c>
    </row>
    <row r="6">
      <c r="A6" s="6" t="inlineStr">
        <is>
          <t>B002</t>
        </is>
      </c>
      <c r="B6" s="6" t="inlineStr">
        <is>
          <t>Gharachi Vaat</t>
        </is>
      </c>
      <c r="C6" s="6" t="inlineStr">
        <is>
          <t>Marathi literature</t>
        </is>
      </c>
      <c r="D6" s="6" t="n">
        <v>2</v>
      </c>
      <c r="E6" s="9">
        <f>COUNTIFS(Issues!$D$5:$D$3000,A6,Issues!$I$5:$I$3000,"&lt;&gt;Returned")</f>
        <v/>
      </c>
      <c r="F6" s="9">
        <f>D6-E6</f>
        <v/>
      </c>
      <c r="G6" s="9">
        <f>COUNTIFS(Issues!$D$5:$D$3000,A6)</f>
        <v/>
      </c>
    </row>
    <row r="7">
      <c r="A7" s="6" t="inlineStr">
        <is>
          <t>B003</t>
        </is>
      </c>
      <c r="B7" s="6" t="inlineStr">
        <is>
          <t>Shahar Ki Kahani</t>
        </is>
      </c>
      <c r="C7" s="6" t="inlineStr">
        <is>
          <t>Hindi literature</t>
        </is>
      </c>
      <c r="D7" s="6" t="n">
        <v>2</v>
      </c>
      <c r="E7" s="9">
        <f>COUNTIFS(Issues!$D$5:$D$3000,A7,Issues!$I$5:$I$3000,"&lt;&gt;Returned")</f>
        <v/>
      </c>
      <c r="F7" s="9">
        <f>D7-E7</f>
        <v/>
      </c>
      <c r="G7" s="9">
        <f>COUNTIFS(Issues!$D$5:$D$3000,A7)</f>
        <v/>
      </c>
    </row>
    <row r="8">
      <c r="A8" s="6" t="inlineStr">
        <is>
          <t>B004</t>
        </is>
      </c>
      <c r="B8" s="6" t="inlineStr">
        <is>
          <t>Small Daily Habits</t>
        </is>
      </c>
      <c r="C8" s="6" t="inlineStr">
        <is>
          <t>Self help</t>
        </is>
      </c>
      <c r="D8" s="6" t="n">
        <v>3</v>
      </c>
      <c r="E8" s="9">
        <f>COUNTIFS(Issues!$D$5:$D$3000,A8,Issues!$I$5:$I$3000,"&lt;&gt;Returned")</f>
        <v/>
      </c>
      <c r="F8" s="9">
        <f>D8-E8</f>
        <v/>
      </c>
      <c r="G8" s="9">
        <f>COUNTIFS(Issues!$D$5:$D$3000,A8)</f>
        <v/>
      </c>
    </row>
    <row r="9">
      <c r="A9" s="6" t="inlineStr">
        <is>
          <t>B005</t>
        </is>
      </c>
      <c r="B9" s="6" t="inlineStr">
        <is>
          <t>Quantitative Aptitude Practice</t>
        </is>
      </c>
      <c r="C9" s="6" t="inlineStr">
        <is>
          <t>Competitive exams</t>
        </is>
      </c>
      <c r="D9" s="6" t="n">
        <v>4</v>
      </c>
      <c r="E9" s="9">
        <f>COUNTIFS(Issues!$D$5:$D$3000,A9,Issues!$I$5:$I$3000,"&lt;&gt;Returned")</f>
        <v/>
      </c>
      <c r="F9" s="9">
        <f>D9-E9</f>
        <v/>
      </c>
      <c r="G9" s="9">
        <f>COUNTIFS(Issues!$D$5:$D$3000,A9)</f>
        <v/>
      </c>
    </row>
    <row r="10">
      <c r="A10" s="6" t="inlineStr">
        <is>
          <t>B006</t>
        </is>
      </c>
      <c r="B10" s="6" t="inlineStr">
        <is>
          <t>General Knowledge 2026</t>
        </is>
      </c>
      <c r="C10" s="6" t="inlineStr">
        <is>
          <t>Competitive exams</t>
        </is>
      </c>
      <c r="D10" s="6" t="n">
        <v>3</v>
      </c>
      <c r="E10" s="9">
        <f>COUNTIFS(Issues!$D$5:$D$3000,A10,Issues!$I$5:$I$3000,"&lt;&gt;Returned")</f>
        <v/>
      </c>
      <c r="F10" s="9">
        <f>D10-E10</f>
        <v/>
      </c>
      <c r="G10" s="9">
        <f>COUNTIFS(Issues!$D$5:$D$3000,A10)</f>
        <v/>
      </c>
    </row>
    <row r="11">
      <c r="A11" s="6" t="inlineStr">
        <is>
          <t>B007</t>
        </is>
      </c>
      <c r="B11" s="6" t="inlineStr">
        <is>
          <t>Jungle Friends</t>
        </is>
      </c>
      <c r="C11" s="6" t="inlineStr">
        <is>
          <t>Children</t>
        </is>
      </c>
      <c r="D11" s="6" t="n">
        <v>2</v>
      </c>
      <c r="E11" s="9">
        <f>COUNTIFS(Issues!$D$5:$D$3000,A11,Issues!$I$5:$I$3000,"&lt;&gt;Returned")</f>
        <v/>
      </c>
      <c r="F11" s="9">
        <f>D11-E11</f>
        <v/>
      </c>
      <c r="G11" s="9">
        <f>COUNTIFS(Issues!$D$5:$D$3000,A11)</f>
        <v/>
      </c>
    </row>
    <row r="12">
      <c r="A12" s="6" t="inlineStr">
        <is>
          <t>B008</t>
        </is>
      </c>
      <c r="B12" s="6" t="inlineStr">
        <is>
          <t>Monsoon Letters</t>
        </is>
      </c>
      <c r="C12" s="6" t="inlineStr">
        <is>
          <t>Fiction</t>
        </is>
      </c>
      <c r="D12" s="6" t="n">
        <v>2</v>
      </c>
      <c r="E12" s="9">
        <f>COUNTIFS(Issues!$D$5:$D$3000,A12,Issues!$I$5:$I$3000,"&lt;&gt;Returned")</f>
        <v/>
      </c>
      <c r="F12" s="9">
        <f>D12-E12</f>
        <v/>
      </c>
      <c r="G12" s="9">
        <f>COUNTIFS(Issues!$D$5:$D$3000,A12)</f>
        <v/>
      </c>
    </row>
    <row r="13">
      <c r="A13" s="6" t="inlineStr">
        <is>
          <t>B009</t>
        </is>
      </c>
      <c r="B13" s="6" t="inlineStr">
        <is>
          <t>Kolhapuri Goshti</t>
        </is>
      </c>
      <c r="C13" s="6" t="inlineStr">
        <is>
          <t>Marathi literature</t>
        </is>
      </c>
      <c r="D13" s="6" t="n">
        <v>1</v>
      </c>
      <c r="E13" s="9">
        <f>COUNTIFS(Issues!$D$5:$D$3000,A13,Issues!$I$5:$I$3000,"&lt;&gt;Returned")</f>
        <v/>
      </c>
      <c r="F13" s="9">
        <f>D13-E13</f>
        <v/>
      </c>
      <c r="G13" s="9">
        <f>COUNTIFS(Issues!$D$5:$D$3000,A13)</f>
        <v/>
      </c>
    </row>
    <row r="14">
      <c r="A14" s="6" t="inlineStr">
        <is>
          <t>B010</t>
        </is>
      </c>
      <c r="B14" s="6" t="inlineStr">
        <is>
          <t>Money Basics</t>
        </is>
      </c>
      <c r="C14" s="6" t="inlineStr">
        <is>
          <t>Self help</t>
        </is>
      </c>
      <c r="D14" s="6" t="n">
        <v>2</v>
      </c>
      <c r="E14" s="9">
        <f>COUNTIFS(Issues!$D$5:$D$3000,A14,Issues!$I$5:$I$3000,"&lt;&gt;Returned")</f>
        <v/>
      </c>
      <c r="F14" s="9">
        <f>D14-E14</f>
        <v/>
      </c>
      <c r="G14" s="9">
        <f>COUNTIFS(Issues!$D$5:$D$3000,A14)</f>
        <v/>
      </c>
    </row>
  </sheetData>
  <conditionalFormatting sqref="F5:F1000">
    <cfRule type="cellIs" priority="1" operator="equal" dxfId="0">
      <formula>0</formula>
    </cfRule>
  </conditionalFormatting>
  <dataValidations count="1">
    <dataValidation sqref="C5:C1000" showDropDown="0" showInputMessage="0" showErrorMessage="1" allowBlank="1" errorTitle="Not in the list" error="Pick a value from the list" type="list">
      <formula1>=Setup!$D$4:$D$9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8" customWidth="1" min="3" max="3"/>
    <col width="10" customWidth="1" min="4" max="4"/>
    <col width="13" customWidth="1" min="5" max="5"/>
    <col width="10" customWidth="1" min="6" max="6"/>
  </cols>
  <sheetData>
    <row r="1">
      <c r="A1" s="1" t="inlineStr">
        <is>
          <t>Members</t>
        </is>
      </c>
    </row>
    <row r="2">
      <c r="A2" s="2" t="inlineStr">
        <is>
          <t>Books out and fines come from Issues. A member cannot take more than the limit on Setup.</t>
        </is>
      </c>
    </row>
    <row r="4">
      <c r="A4" s="8" t="inlineStr">
        <is>
          <t>Member ID</t>
        </is>
      </c>
      <c r="B4" s="8" t="inlineStr">
        <is>
          <t>Name</t>
        </is>
      </c>
      <c r="C4" s="8" t="inlineStr">
        <is>
          <t>Type</t>
        </is>
      </c>
      <c r="D4" s="8" t="inlineStr">
        <is>
          <t>Books out</t>
        </is>
      </c>
      <c r="E4" s="8" t="inlineStr">
        <is>
          <t>Can take more</t>
        </is>
      </c>
      <c r="F4" s="8" t="inlineStr">
        <is>
          <t>Fines (₹)</t>
        </is>
      </c>
    </row>
    <row r="5">
      <c r="A5" s="6" t="inlineStr">
        <is>
          <t>M01</t>
        </is>
      </c>
      <c r="B5" s="6" t="inlineStr">
        <is>
          <t>Ravindra Bagale</t>
        </is>
      </c>
      <c r="C5" s="6" t="inlineStr">
        <is>
          <t>Adult</t>
        </is>
      </c>
      <c r="D5" s="9">
        <f>COUNTIFS(Issues!$C$5:$C$3000,A5,Issues!$I$5:$I$3000,"&lt;&gt;Returned")</f>
        <v/>
      </c>
      <c r="E5" s="9">
        <f>MAX(0,Setup!$B$6-D5)</f>
        <v/>
      </c>
      <c r="F5" s="10">
        <f>SUMIFS(Issues!$H$5:$H$3000,Issues!$C$5:$C$3000,A5)</f>
        <v/>
      </c>
    </row>
    <row r="6">
      <c r="A6" s="6" t="inlineStr">
        <is>
          <t>M02</t>
        </is>
      </c>
      <c r="B6" s="6" t="inlineStr">
        <is>
          <t>Shraddha Patil</t>
        </is>
      </c>
      <c r="C6" s="6" t="inlineStr">
        <is>
          <t>Adult</t>
        </is>
      </c>
      <c r="D6" s="9">
        <f>COUNTIFS(Issues!$C$5:$C$3000,A6,Issues!$I$5:$I$3000,"&lt;&gt;Returned")</f>
        <v/>
      </c>
      <c r="E6" s="9">
        <f>MAX(0,Setup!$B$6-D6)</f>
        <v/>
      </c>
      <c r="F6" s="10">
        <f>SUMIFS(Issues!$H$5:$H$3000,Issues!$C$5:$C$3000,A6)</f>
        <v/>
      </c>
    </row>
    <row r="7">
      <c r="A7" s="6" t="inlineStr">
        <is>
          <t>M03</t>
        </is>
      </c>
      <c r="B7" s="6" t="inlineStr">
        <is>
          <t>Ruhi Kulkarni</t>
        </is>
      </c>
      <c r="C7" s="6" t="inlineStr">
        <is>
          <t>Junior</t>
        </is>
      </c>
      <c r="D7" s="9">
        <f>COUNTIFS(Issues!$C$5:$C$3000,A7,Issues!$I$5:$I$3000,"&lt;&gt;Returned")</f>
        <v/>
      </c>
      <c r="E7" s="9">
        <f>MAX(0,Setup!$B$6-D7)</f>
        <v/>
      </c>
      <c r="F7" s="10">
        <f>SUMIFS(Issues!$H$5:$H$3000,Issues!$C$5:$C$3000,A7)</f>
        <v/>
      </c>
    </row>
    <row r="8">
      <c r="A8" s="6" t="inlineStr">
        <is>
          <t>M04</t>
        </is>
      </c>
      <c r="B8" s="6" t="inlineStr">
        <is>
          <t>Shahrukh Mulla</t>
        </is>
      </c>
      <c r="C8" s="6" t="inlineStr">
        <is>
          <t>Adult</t>
        </is>
      </c>
      <c r="D8" s="9">
        <f>COUNTIFS(Issues!$C$5:$C$3000,A8,Issues!$I$5:$I$3000,"&lt;&gt;Returned")</f>
        <v/>
      </c>
      <c r="E8" s="9">
        <f>MAX(0,Setup!$B$6-D8)</f>
        <v/>
      </c>
      <c r="F8" s="10">
        <f>SUMIFS(Issues!$H$5:$H$3000,Issues!$C$5:$C$3000,A8)</f>
        <v/>
      </c>
    </row>
    <row r="9">
      <c r="A9" s="6" t="inlineStr">
        <is>
          <t>M05</t>
        </is>
      </c>
      <c r="B9" s="6" t="inlineStr">
        <is>
          <t>Zoya Khan</t>
        </is>
      </c>
      <c r="C9" s="6" t="inlineStr">
        <is>
          <t>Adult</t>
        </is>
      </c>
      <c r="D9" s="9">
        <f>COUNTIFS(Issues!$C$5:$C$3000,A9,Issues!$I$5:$I$3000,"&lt;&gt;Returned")</f>
        <v/>
      </c>
      <c r="E9" s="9">
        <f>MAX(0,Setup!$B$6-D9)</f>
        <v/>
      </c>
      <c r="F9" s="10">
        <f>SUMIFS(Issues!$H$5:$H$3000,Issues!$C$5:$C$3000,A9)</f>
        <v/>
      </c>
    </row>
    <row r="10">
      <c r="A10" s="6" t="inlineStr">
        <is>
          <t>M06</t>
        </is>
      </c>
      <c r="B10" s="6" t="inlineStr">
        <is>
          <t>Raja Jadhav</t>
        </is>
      </c>
      <c r="C10" s="6" t="inlineStr">
        <is>
          <t>Junior</t>
        </is>
      </c>
      <c r="D10" s="9">
        <f>COUNTIFS(Issues!$C$5:$C$3000,A10,Issues!$I$5:$I$3000,"&lt;&gt;Returned")</f>
        <v/>
      </c>
      <c r="E10" s="9">
        <f>MAX(0,Setup!$B$6-D10)</f>
        <v/>
      </c>
      <c r="F10" s="10">
        <f>SUMIFS(Issues!$H$5:$H$3000,Issues!$C$5:$C$3000,A10)</f>
        <v/>
      </c>
    </row>
    <row r="11">
      <c r="A11" s="6" t="inlineStr">
        <is>
          <t>M07</t>
        </is>
      </c>
      <c r="B11" s="6" t="inlineStr">
        <is>
          <t>Rani Pawar</t>
        </is>
      </c>
      <c r="C11" s="6" t="inlineStr">
        <is>
          <t>Adult</t>
        </is>
      </c>
      <c r="D11" s="9">
        <f>COUNTIFS(Issues!$C$5:$C$3000,A11,Issues!$I$5:$I$3000,"&lt;&gt;Returned")</f>
        <v/>
      </c>
      <c r="E11" s="9">
        <f>MAX(0,Setup!$B$6-D11)</f>
        <v/>
      </c>
      <c r="F11" s="10">
        <f>SUMIFS(Issues!$H$5:$H$3000,Issues!$C$5:$C$3000,A11)</f>
        <v/>
      </c>
    </row>
    <row r="12">
      <c r="A12" s="6" t="inlineStr">
        <is>
          <t>M08</t>
        </is>
      </c>
      <c r="B12" s="6" t="inlineStr">
        <is>
          <t>Amir Sayyed</t>
        </is>
      </c>
      <c r="C12" s="6" t="inlineStr">
        <is>
          <t>Adult</t>
        </is>
      </c>
      <c r="D12" s="9">
        <f>COUNTIFS(Issues!$C$5:$C$3000,A12,Issues!$I$5:$I$3000,"&lt;&gt;Returned")</f>
        <v/>
      </c>
      <c r="E12" s="9">
        <f>MAX(0,Setup!$B$6-D12)</f>
        <v/>
      </c>
      <c r="F12" s="10">
        <f>SUMIFS(Issues!$H$5:$H$3000,Issues!$C$5:$C$3000,A12)</f>
        <v/>
      </c>
    </row>
  </sheetData>
  <dataValidations count="1">
    <dataValidation sqref="C5:C1000" showDropDown="0" showInputMessage="0" showErrorMessage="1" allowBlank="1" errorTitle="Not in the list" error="Pick a value from the list" type="list">
      <formula1>"Adult,Junior"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0" customWidth="1" min="3" max="3"/>
    <col width="8" customWidth="1" min="4" max="4"/>
    <col width="28" customWidth="1" min="5" max="5"/>
    <col width="11" customWidth="1" min="6" max="6"/>
    <col width="12" customWidth="1" min="7" max="7"/>
    <col width="9" customWidth="1" min="8" max="8"/>
    <col width="10" customWidth="1" min="9" max="9"/>
    <col width="9" customWidth="1" min="10" max="10"/>
  </cols>
  <sheetData>
    <row r="1">
      <c r="A1" s="1" t="inlineStr">
        <is>
          <t>Issues and returns</t>
        </is>
      </c>
    </row>
    <row r="2">
      <c r="A2" s="2" t="inlineStr">
        <is>
          <t>One row per issue. Due = issue date + loan days. Fine counts days late to the return date, or to today if still out.</t>
        </is>
      </c>
    </row>
    <row r="4">
      <c r="A4" s="8" t="inlineStr">
        <is>
          <t>Issue no</t>
        </is>
      </c>
      <c r="B4" s="8" t="inlineStr">
        <is>
          <t>Issue date</t>
        </is>
      </c>
      <c r="C4" s="8" t="inlineStr">
        <is>
          <t>Member ID</t>
        </is>
      </c>
      <c r="D4" s="8" t="inlineStr">
        <is>
          <t>Book ID</t>
        </is>
      </c>
      <c r="E4" s="8" t="inlineStr">
        <is>
          <t>Title</t>
        </is>
      </c>
      <c r="F4" s="8" t="inlineStr">
        <is>
          <t>Due date</t>
        </is>
      </c>
      <c r="G4" s="8" t="inlineStr">
        <is>
          <t>Returned on</t>
        </is>
      </c>
      <c r="H4" s="8" t="inlineStr">
        <is>
          <t>Fine (₹)</t>
        </is>
      </c>
      <c r="I4" s="8" t="inlineStr">
        <is>
          <t>Status</t>
        </is>
      </c>
      <c r="J4" s="8" t="inlineStr">
        <is>
          <t>Days late</t>
        </is>
      </c>
    </row>
    <row r="5">
      <c r="A5" s="9">
        <f>"IS-"&amp;TEXT(ROW()-4,"000")</f>
        <v/>
      </c>
      <c r="B5" s="4" t="n">
        <v>46266</v>
      </c>
      <c r="C5" s="6" t="inlineStr">
        <is>
          <t>M01</t>
        </is>
      </c>
      <c r="D5" s="6" t="inlineStr">
        <is>
          <t>B001</t>
        </is>
      </c>
      <c r="E5" s="9">
        <f>_xlfn.XLOOKUP(D5,Books!$A$5:$A$1000,Books!$B$5:$B$1000,"Check ID")</f>
        <v/>
      </c>
      <c r="F5" s="11">
        <f>B5+Setup!$B$4</f>
        <v/>
      </c>
      <c r="G5" s="4" t="n">
        <v>46277</v>
      </c>
      <c r="H5" s="10">
        <f>J5*Setup!$B$5</f>
        <v/>
      </c>
      <c r="I5" s="9">
        <f>IF(G5&lt;&gt;"","Returned",IF(Setup!$B$3&gt;F5,"Overdue","Issued"))</f>
        <v/>
      </c>
      <c r="J5" s="9">
        <f>MAX(0,IF(G5="",Setup!$B$3,G5)-F5)</f>
        <v/>
      </c>
    </row>
    <row r="6">
      <c r="A6" s="9">
        <f>"IS-"&amp;TEXT(ROW()-4,"000")</f>
        <v/>
      </c>
      <c r="B6" s="4" t="n">
        <v>46270</v>
      </c>
      <c r="C6" s="6" t="inlineStr">
        <is>
          <t>M02</t>
        </is>
      </c>
      <c r="D6" s="6" t="inlineStr">
        <is>
          <t>B005</t>
        </is>
      </c>
      <c r="E6" s="9">
        <f>_xlfn.XLOOKUP(D6,Books!$A$5:$A$1000,Books!$B$5:$B$1000,"Check ID")</f>
        <v/>
      </c>
      <c r="F6" s="11">
        <f>B6+Setup!$B$4</f>
        <v/>
      </c>
      <c r="G6" s="4" t="n">
        <v>46287</v>
      </c>
      <c r="H6" s="10">
        <f>J6*Setup!$B$5</f>
        <v/>
      </c>
      <c r="I6" s="9">
        <f>IF(G6&lt;&gt;"","Returned",IF(Setup!$B$3&gt;F6,"Overdue","Issued"))</f>
        <v/>
      </c>
      <c r="J6" s="9">
        <f>MAX(0,IF(G6="",Setup!$B$3,G6)-F6)</f>
        <v/>
      </c>
    </row>
    <row r="7">
      <c r="A7" s="9">
        <f>"IS-"&amp;TEXT(ROW()-4,"000")</f>
        <v/>
      </c>
      <c r="B7" s="4" t="n">
        <v>46275</v>
      </c>
      <c r="C7" s="6" t="inlineStr">
        <is>
          <t>M04</t>
        </is>
      </c>
      <c r="D7" s="6" t="inlineStr">
        <is>
          <t>B004</t>
        </is>
      </c>
      <c r="E7" s="9">
        <f>_xlfn.XLOOKUP(D7,Books!$A$5:$A$1000,Books!$B$5:$B$1000,"Check ID")</f>
        <v/>
      </c>
      <c r="F7" s="11">
        <f>B7+Setup!$B$4</f>
        <v/>
      </c>
      <c r="G7" s="4" t="n">
        <v>46295</v>
      </c>
      <c r="H7" s="10">
        <f>J7*Setup!$B$5</f>
        <v/>
      </c>
      <c r="I7" s="9">
        <f>IF(G7&lt;&gt;"","Returned",IF(Setup!$B$3&gt;F7,"Overdue","Issued"))</f>
        <v/>
      </c>
      <c r="J7" s="9">
        <f>MAX(0,IF(G7="",Setup!$B$3,G7)-F7)</f>
        <v/>
      </c>
    </row>
    <row r="8">
      <c r="A8" s="9">
        <f>"IS-"&amp;TEXT(ROW()-4,"000")</f>
        <v/>
      </c>
      <c r="B8" s="4" t="n">
        <v>46283</v>
      </c>
      <c r="C8" s="6" t="inlineStr">
        <is>
          <t>M05</t>
        </is>
      </c>
      <c r="D8" s="6" t="inlineStr">
        <is>
          <t>B002</t>
        </is>
      </c>
      <c r="E8" s="9">
        <f>_xlfn.XLOOKUP(D8,Books!$A$5:$A$1000,Books!$B$5:$B$1000,"Check ID")</f>
        <v/>
      </c>
      <c r="F8" s="11">
        <f>B8+Setup!$B$4</f>
        <v/>
      </c>
      <c r="G8" s="4" t="n">
        <v>46298</v>
      </c>
      <c r="H8" s="10">
        <f>J8*Setup!$B$5</f>
        <v/>
      </c>
      <c r="I8" s="9">
        <f>IF(G8&lt;&gt;"","Returned",IF(Setup!$B$3&gt;F8,"Overdue","Issued"))</f>
        <v/>
      </c>
      <c r="J8" s="9">
        <f>MAX(0,IF(G8="",Setup!$B$3,G8)-F8)</f>
        <v/>
      </c>
    </row>
    <row r="9">
      <c r="A9" s="9">
        <f>"IS-"&amp;TEXT(ROW()-4,"000")</f>
        <v/>
      </c>
      <c r="B9" s="4" t="n">
        <v>46287</v>
      </c>
      <c r="C9" s="6" t="inlineStr">
        <is>
          <t>M03</t>
        </is>
      </c>
      <c r="D9" s="6" t="inlineStr">
        <is>
          <t>B007</t>
        </is>
      </c>
      <c r="E9" s="9">
        <f>_xlfn.XLOOKUP(D9,Books!$A$5:$A$1000,Books!$B$5:$B$1000,"Check ID")</f>
        <v/>
      </c>
      <c r="F9" s="11">
        <f>B9+Setup!$B$4</f>
        <v/>
      </c>
      <c r="G9" s="4" t="n">
        <v>46305</v>
      </c>
      <c r="H9" s="10">
        <f>J9*Setup!$B$5</f>
        <v/>
      </c>
      <c r="I9" s="9">
        <f>IF(G9&lt;&gt;"","Returned",IF(Setup!$B$3&gt;F9,"Overdue","Issued"))</f>
        <v/>
      </c>
      <c r="J9" s="9">
        <f>MAX(0,IF(G9="",Setup!$B$3,G9)-F9)</f>
        <v/>
      </c>
    </row>
    <row r="10">
      <c r="A10" s="9">
        <f>"IS-"&amp;TEXT(ROW()-4,"000")</f>
        <v/>
      </c>
      <c r="B10" s="4" t="n">
        <v>46290</v>
      </c>
      <c r="C10" s="6" t="inlineStr">
        <is>
          <t>M07</t>
        </is>
      </c>
      <c r="D10" s="6" t="inlineStr">
        <is>
          <t>B006</t>
        </is>
      </c>
      <c r="E10" s="9">
        <f>_xlfn.XLOOKUP(D10,Books!$A$5:$A$1000,Books!$B$5:$B$1000,"Check ID")</f>
        <v/>
      </c>
      <c r="F10" s="11">
        <f>B10+Setup!$B$4</f>
        <v/>
      </c>
      <c r="G10" s="4" t="n"/>
      <c r="H10" s="10">
        <f>J10*Setup!$B$5</f>
        <v/>
      </c>
      <c r="I10" s="9">
        <f>IF(G10&lt;&gt;"","Returned",IF(Setup!$B$3&gt;F10,"Overdue","Issued"))</f>
        <v/>
      </c>
      <c r="J10" s="9">
        <f>MAX(0,IF(G10="",Setup!$B$3,G10)-F10)</f>
        <v/>
      </c>
    </row>
    <row r="11">
      <c r="A11" s="9">
        <f>"IS-"&amp;TEXT(ROW()-4,"000")</f>
        <v/>
      </c>
      <c r="B11" s="4" t="n">
        <v>46293</v>
      </c>
      <c r="C11" s="6" t="inlineStr">
        <is>
          <t>M01</t>
        </is>
      </c>
      <c r="D11" s="6" t="inlineStr">
        <is>
          <t>B008</t>
        </is>
      </c>
      <c r="E11" s="9">
        <f>_xlfn.XLOOKUP(D11,Books!$A$5:$A$1000,Books!$B$5:$B$1000,"Check ID")</f>
        <v/>
      </c>
      <c r="F11" s="11">
        <f>B11+Setup!$B$4</f>
        <v/>
      </c>
      <c r="G11" s="4" t="n">
        <v>46303</v>
      </c>
      <c r="H11" s="10">
        <f>J11*Setup!$B$5</f>
        <v/>
      </c>
      <c r="I11" s="9">
        <f>IF(G11&lt;&gt;"","Returned",IF(Setup!$B$3&gt;F11,"Overdue","Issued"))</f>
        <v/>
      </c>
      <c r="J11" s="9">
        <f>MAX(0,IF(G11="",Setup!$B$3,G11)-F11)</f>
        <v/>
      </c>
    </row>
    <row r="12">
      <c r="A12" s="9">
        <f>"IS-"&amp;TEXT(ROW()-4,"000")</f>
        <v/>
      </c>
      <c r="B12" s="4" t="n">
        <v>46296</v>
      </c>
      <c r="C12" s="6" t="inlineStr">
        <is>
          <t>M08</t>
        </is>
      </c>
      <c r="D12" s="6" t="inlineStr">
        <is>
          <t>B005</t>
        </is>
      </c>
      <c r="E12" s="9">
        <f>_xlfn.XLOOKUP(D12,Books!$A$5:$A$1000,Books!$B$5:$B$1000,"Check ID")</f>
        <v/>
      </c>
      <c r="F12" s="11">
        <f>B12+Setup!$B$4</f>
        <v/>
      </c>
      <c r="G12" s="4" t="n"/>
      <c r="H12" s="10">
        <f>J12*Setup!$B$5</f>
        <v/>
      </c>
      <c r="I12" s="9">
        <f>IF(G12&lt;&gt;"","Returned",IF(Setup!$B$3&gt;F12,"Overdue","Issued"))</f>
        <v/>
      </c>
      <c r="J12" s="9">
        <f>MAX(0,IF(G12="",Setup!$B$3,G12)-F12)</f>
        <v/>
      </c>
    </row>
    <row r="13">
      <c r="A13" s="9">
        <f>"IS-"&amp;TEXT(ROW()-4,"000")</f>
        <v/>
      </c>
      <c r="B13" s="4" t="n">
        <v>46297</v>
      </c>
      <c r="C13" s="6" t="inlineStr">
        <is>
          <t>M02</t>
        </is>
      </c>
      <c r="D13" s="6" t="inlineStr">
        <is>
          <t>B006</t>
        </is>
      </c>
      <c r="E13" s="9">
        <f>_xlfn.XLOOKUP(D13,Books!$A$5:$A$1000,Books!$B$5:$B$1000,"Check ID")</f>
        <v/>
      </c>
      <c r="F13" s="11">
        <f>B13+Setup!$B$4</f>
        <v/>
      </c>
      <c r="G13" s="4" t="n">
        <v>46309</v>
      </c>
      <c r="H13" s="10">
        <f>J13*Setup!$B$5</f>
        <v/>
      </c>
      <c r="I13" s="9">
        <f>IF(G13&lt;&gt;"","Returned",IF(Setup!$B$3&gt;F13,"Overdue","Issued"))</f>
        <v/>
      </c>
      <c r="J13" s="9">
        <f>MAX(0,IF(G13="",Setup!$B$3,G13)-F13)</f>
        <v/>
      </c>
    </row>
    <row r="14">
      <c r="A14" s="9">
        <f>"IS-"&amp;TEXT(ROW()-4,"000")</f>
        <v/>
      </c>
      <c r="B14" s="4" t="n">
        <v>46299</v>
      </c>
      <c r="C14" s="6" t="inlineStr">
        <is>
          <t>M06</t>
        </is>
      </c>
      <c r="D14" s="6" t="inlineStr">
        <is>
          <t>B007</t>
        </is>
      </c>
      <c r="E14" s="9">
        <f>_xlfn.XLOOKUP(D14,Books!$A$5:$A$1000,Books!$B$5:$B$1000,"Check ID")</f>
        <v/>
      </c>
      <c r="F14" s="11">
        <f>B14+Setup!$B$4</f>
        <v/>
      </c>
      <c r="G14" s="4" t="n"/>
      <c r="H14" s="10">
        <f>J14*Setup!$B$5</f>
        <v/>
      </c>
      <c r="I14" s="9">
        <f>IF(G14&lt;&gt;"","Returned",IF(Setup!$B$3&gt;F14,"Overdue","Issued"))</f>
        <v/>
      </c>
      <c r="J14" s="9">
        <f>MAX(0,IF(G14="",Setup!$B$3,G14)-F14)</f>
        <v/>
      </c>
    </row>
    <row r="15">
      <c r="A15" s="9">
        <f>"IS-"&amp;TEXT(ROW()-4,"000")</f>
        <v/>
      </c>
      <c r="B15" s="4" t="n">
        <v>46301</v>
      </c>
      <c r="C15" s="6" t="inlineStr">
        <is>
          <t>M05</t>
        </is>
      </c>
      <c r="D15" s="6" t="inlineStr">
        <is>
          <t>B003</t>
        </is>
      </c>
      <c r="E15" s="9">
        <f>_xlfn.XLOOKUP(D15,Books!$A$5:$A$1000,Books!$B$5:$B$1000,"Check ID")</f>
        <v/>
      </c>
      <c r="F15" s="11">
        <f>B15+Setup!$B$4</f>
        <v/>
      </c>
      <c r="G15" s="4" t="n"/>
      <c r="H15" s="10">
        <f>J15*Setup!$B$5</f>
        <v/>
      </c>
      <c r="I15" s="9">
        <f>IF(G15&lt;&gt;"","Returned",IF(Setup!$B$3&gt;F15,"Overdue","Issued"))</f>
        <v/>
      </c>
      <c r="J15" s="9">
        <f>MAX(0,IF(G15="",Setup!$B$3,G15)-F15)</f>
        <v/>
      </c>
    </row>
    <row r="16">
      <c r="A16" s="9">
        <f>"IS-"&amp;TEXT(ROW()-4,"000")</f>
        <v/>
      </c>
      <c r="B16" s="4" t="n">
        <v>46303</v>
      </c>
      <c r="C16" s="6" t="inlineStr">
        <is>
          <t>M04</t>
        </is>
      </c>
      <c r="D16" s="6" t="inlineStr">
        <is>
          <t>B005</t>
        </is>
      </c>
      <c r="E16" s="9">
        <f>_xlfn.XLOOKUP(D16,Books!$A$5:$A$1000,Books!$B$5:$B$1000,"Check ID")</f>
        <v/>
      </c>
      <c r="F16" s="11">
        <f>B16+Setup!$B$4</f>
        <v/>
      </c>
      <c r="G16" s="4" t="n"/>
      <c r="H16" s="10">
        <f>J16*Setup!$B$5</f>
        <v/>
      </c>
      <c r="I16" s="9">
        <f>IF(G16&lt;&gt;"","Returned",IF(Setup!$B$3&gt;F16,"Overdue","Issued"))</f>
        <v/>
      </c>
      <c r="J16" s="9">
        <f>MAX(0,IF(G16="",Setup!$B$3,G16)-F16)</f>
        <v/>
      </c>
    </row>
    <row r="17">
      <c r="A17" s="9">
        <f>"IS-"&amp;TEXT(ROW()-4,"000")</f>
        <v/>
      </c>
      <c r="B17" s="4" t="n">
        <v>46305</v>
      </c>
      <c r="C17" s="6" t="inlineStr">
        <is>
          <t>M01</t>
        </is>
      </c>
      <c r="D17" s="6" t="inlineStr">
        <is>
          <t>B009</t>
        </is>
      </c>
      <c r="E17" s="9">
        <f>_xlfn.XLOOKUP(D17,Books!$A$5:$A$1000,Books!$B$5:$B$1000,"Check ID")</f>
        <v/>
      </c>
      <c r="F17" s="11">
        <f>B17+Setup!$B$4</f>
        <v/>
      </c>
      <c r="G17" s="4" t="n"/>
      <c r="H17" s="10">
        <f>J17*Setup!$B$5</f>
        <v/>
      </c>
      <c r="I17" s="9">
        <f>IF(G17&lt;&gt;"","Returned",IF(Setup!$B$3&gt;F17,"Overdue","Issued"))</f>
        <v/>
      </c>
      <c r="J17" s="9">
        <f>MAX(0,IF(G17="",Setup!$B$3,G17)-F17)</f>
        <v/>
      </c>
    </row>
    <row r="18">
      <c r="A18" s="9">
        <f>"IS-"&amp;TEXT(ROW()-4,"000")</f>
        <v/>
      </c>
      <c r="B18" s="4" t="n">
        <v>46307</v>
      </c>
      <c r="C18" s="6" t="inlineStr">
        <is>
          <t>M07</t>
        </is>
      </c>
      <c r="D18" s="6" t="inlineStr">
        <is>
          <t>B010</t>
        </is>
      </c>
      <c r="E18" s="9">
        <f>_xlfn.XLOOKUP(D18,Books!$A$5:$A$1000,Books!$B$5:$B$1000,"Check ID")</f>
        <v/>
      </c>
      <c r="F18" s="11">
        <f>B18+Setup!$B$4</f>
        <v/>
      </c>
      <c r="G18" s="4" t="n"/>
      <c r="H18" s="10">
        <f>J18*Setup!$B$5</f>
        <v/>
      </c>
      <c r="I18" s="9">
        <f>IF(G18&lt;&gt;"","Returned",IF(Setup!$B$3&gt;F18,"Overdue","Issued"))</f>
        <v/>
      </c>
      <c r="J18" s="9">
        <f>MAX(0,IF(G18="",Setup!$B$3,G18)-F18)</f>
        <v/>
      </c>
    </row>
    <row r="19">
      <c r="A19" s="9">
        <f>"IS-"&amp;TEXT(ROW()-4,"000")</f>
        <v/>
      </c>
      <c r="B19" s="4" t="n">
        <v>46309</v>
      </c>
      <c r="C19" s="6" t="inlineStr">
        <is>
          <t>M03</t>
        </is>
      </c>
      <c r="D19" s="6" t="inlineStr">
        <is>
          <t>B001</t>
        </is>
      </c>
      <c r="E19" s="9">
        <f>_xlfn.XLOOKUP(D19,Books!$A$5:$A$1000,Books!$B$5:$B$1000,"Check ID")</f>
        <v/>
      </c>
      <c r="F19" s="11">
        <f>B19+Setup!$B$4</f>
        <v/>
      </c>
      <c r="G19" s="4" t="n"/>
      <c r="H19" s="10">
        <f>J19*Setup!$B$5</f>
        <v/>
      </c>
      <c r="I19" s="9">
        <f>IF(G19&lt;&gt;"","Returned",IF(Setup!$B$3&gt;F19,"Overdue","Issued"))</f>
        <v/>
      </c>
      <c r="J19" s="9">
        <f>MAX(0,IF(G19="",Setup!$B$3,G19)-F19)</f>
        <v/>
      </c>
    </row>
    <row r="20">
      <c r="A20" s="9">
        <f>"IS-"&amp;TEXT(ROW()-4,"000")</f>
        <v/>
      </c>
      <c r="B20" s="4" t="n">
        <v>46310</v>
      </c>
      <c r="C20" s="6" t="inlineStr">
        <is>
          <t>M02</t>
        </is>
      </c>
      <c r="D20" s="6" t="inlineStr">
        <is>
          <t>B004</t>
        </is>
      </c>
      <c r="E20" s="9">
        <f>_xlfn.XLOOKUP(D20,Books!$A$5:$A$1000,Books!$B$5:$B$1000,"Check ID")</f>
        <v/>
      </c>
      <c r="F20" s="11">
        <f>B20+Setup!$B$4</f>
        <v/>
      </c>
      <c r="G20" s="4" t="n"/>
      <c r="H20" s="10">
        <f>J20*Setup!$B$5</f>
        <v/>
      </c>
      <c r="I20" s="9">
        <f>IF(G20&lt;&gt;"","Returned",IF(Setup!$B$3&gt;F20,"Overdue","Issued"))</f>
        <v/>
      </c>
      <c r="J20" s="9">
        <f>MAX(0,IF(G20="",Setup!$B$3,G20)-F20)</f>
        <v/>
      </c>
    </row>
  </sheetData>
  <conditionalFormatting sqref="I5:I3000">
    <cfRule type="cellIs" priority="1" operator="equal" dxfId="1">
      <formula>"Overdue"</formula>
    </cfRule>
  </conditionalFormatting>
  <dataValidations count="2">
    <dataValidation sqref="C5:C3000" showDropDown="0" showInputMessage="0" showErrorMessage="1" allowBlank="1" errorTitle="Not in the list" error="Pick a value from the list" type="list">
      <formula1>=Members!$A$5:$A$1000</formula1>
    </dataValidation>
    <dataValidation sqref="D5:D3000" showDropDown="0" showInputMessage="0" showErrorMessage="1" allowBlank="1" errorTitle="Not in the list" error="Pick a value from the list" type="list">
      <formula1>=Books!$A$5:$A$1000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6" customWidth="1" min="4" max="4"/>
    <col width="8" customWidth="1" min="5" max="5"/>
  </cols>
  <sheetData>
    <row r="1">
      <c r="A1" s="1" t="inlineStr">
        <is>
          <t>Report by category</t>
        </is>
      </c>
    </row>
    <row r="2">
      <c r="A2" s="2" t="inlineStr">
        <is>
          <t>Copies, books out and issues per category.</t>
        </is>
      </c>
    </row>
    <row r="4">
      <c r="A4" s="8" t="inlineStr">
        <is>
          <t>Category</t>
        </is>
      </c>
      <c r="B4" s="8" t="inlineStr">
        <is>
          <t>Titles</t>
        </is>
      </c>
      <c r="C4" s="8" t="inlineStr">
        <is>
          <t>Copies</t>
        </is>
      </c>
      <c r="D4" s="8" t="inlineStr">
        <is>
          <t>Out</t>
        </is>
      </c>
      <c r="E4" s="8" t="inlineStr">
        <is>
          <t>Issues</t>
        </is>
      </c>
    </row>
    <row r="5">
      <c r="A5" s="9">
        <f>Setup!D4</f>
        <v/>
      </c>
      <c r="B5" s="9">
        <f>COUNTIFS(Books!$C$5:$C$1000,A5)</f>
        <v/>
      </c>
      <c r="C5" s="9">
        <f>SUMIFS(Books!$D$5:$D$1000,Books!$C$5:$C$1000,A5)</f>
        <v/>
      </c>
      <c r="D5" s="9">
        <f>SUMIFS(Books!$E$5:$E$1000,Books!$C$5:$C$1000,A5)</f>
        <v/>
      </c>
      <c r="E5" s="9">
        <f>SUMIFS(Books!$G$5:$G$1000,Books!$C$5:$C$1000,A5)</f>
        <v/>
      </c>
    </row>
    <row r="6">
      <c r="A6" s="9">
        <f>Setup!D5</f>
        <v/>
      </c>
      <c r="B6" s="9">
        <f>COUNTIFS(Books!$C$5:$C$1000,A6)</f>
        <v/>
      </c>
      <c r="C6" s="9">
        <f>SUMIFS(Books!$D$5:$D$1000,Books!$C$5:$C$1000,A6)</f>
        <v/>
      </c>
      <c r="D6" s="9">
        <f>SUMIFS(Books!$E$5:$E$1000,Books!$C$5:$C$1000,A6)</f>
        <v/>
      </c>
      <c r="E6" s="9">
        <f>SUMIFS(Books!$G$5:$G$1000,Books!$C$5:$C$1000,A6)</f>
        <v/>
      </c>
    </row>
    <row r="7">
      <c r="A7" s="9">
        <f>Setup!D6</f>
        <v/>
      </c>
      <c r="B7" s="9">
        <f>COUNTIFS(Books!$C$5:$C$1000,A7)</f>
        <v/>
      </c>
      <c r="C7" s="9">
        <f>SUMIFS(Books!$D$5:$D$1000,Books!$C$5:$C$1000,A7)</f>
        <v/>
      </c>
      <c r="D7" s="9">
        <f>SUMIFS(Books!$E$5:$E$1000,Books!$C$5:$C$1000,A7)</f>
        <v/>
      </c>
      <c r="E7" s="9">
        <f>SUMIFS(Books!$G$5:$G$1000,Books!$C$5:$C$1000,A7)</f>
        <v/>
      </c>
    </row>
    <row r="8">
      <c r="A8" s="9">
        <f>Setup!D7</f>
        <v/>
      </c>
      <c r="B8" s="9">
        <f>COUNTIFS(Books!$C$5:$C$1000,A8)</f>
        <v/>
      </c>
      <c r="C8" s="9">
        <f>SUMIFS(Books!$D$5:$D$1000,Books!$C$5:$C$1000,A8)</f>
        <v/>
      </c>
      <c r="D8" s="9">
        <f>SUMIFS(Books!$E$5:$E$1000,Books!$C$5:$C$1000,A8)</f>
        <v/>
      </c>
      <c r="E8" s="9">
        <f>SUMIFS(Books!$G$5:$G$1000,Books!$C$5:$C$1000,A8)</f>
        <v/>
      </c>
    </row>
    <row r="9">
      <c r="A9" s="9">
        <f>Setup!D8</f>
        <v/>
      </c>
      <c r="B9" s="9">
        <f>COUNTIFS(Books!$C$5:$C$1000,A9)</f>
        <v/>
      </c>
      <c r="C9" s="9">
        <f>SUMIFS(Books!$D$5:$D$1000,Books!$C$5:$C$1000,A9)</f>
        <v/>
      </c>
      <c r="D9" s="9">
        <f>SUMIFS(Books!$E$5:$E$1000,Books!$C$5:$C$1000,A9)</f>
        <v/>
      </c>
      <c r="E9" s="9">
        <f>SUMIFS(Books!$G$5:$G$1000,Books!$C$5:$C$1000,A9)</f>
        <v/>
      </c>
    </row>
    <row r="10">
      <c r="A10" s="9">
        <f>Setup!D9</f>
        <v/>
      </c>
      <c r="B10" s="9">
        <f>COUNTIFS(Books!$C$5:$C$1000,A10)</f>
        <v/>
      </c>
      <c r="C10" s="9">
        <f>SUMIFS(Books!$D$5:$D$1000,Books!$C$5:$C$1000,A10)</f>
        <v/>
      </c>
      <c r="D10" s="9">
        <f>SUMIFS(Books!$E$5:$E$1000,Books!$C$5:$C$1000,A10)</f>
        <v/>
      </c>
      <c r="E10" s="9">
        <f>SUMIFS(Books!$G$5:$G$1000,Books!$C$5:$C$1000,A10)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Printable issue slip</t>
        </is>
      </c>
    </row>
    <row r="2">
      <c r="A2" s="2" t="inlineStr">
        <is>
          <t>Type an issue no in B4. Print A1:B12.</t>
        </is>
      </c>
    </row>
    <row r="3">
      <c r="A3" s="3" t="inlineStr">
        <is>
          <t>Ruhi Reading Room, Pune</t>
        </is>
      </c>
    </row>
    <row r="4">
      <c r="A4" s="3" t="inlineStr">
        <is>
          <t>Issue no</t>
        </is>
      </c>
      <c r="B4" s="6" t="inlineStr">
        <is>
          <t>IS-016</t>
        </is>
      </c>
    </row>
    <row r="6">
      <c r="A6" s="3" t="inlineStr">
        <is>
          <t>Issue date</t>
        </is>
      </c>
      <c r="B6" s="11">
        <f>_xlfn.XLOOKUP($B$4,Issues!$A$5:$A$3000,Issues!$B$5:$B$3000,"Not found")</f>
        <v/>
      </c>
    </row>
    <row r="7">
      <c r="A7" s="3" t="inlineStr">
        <is>
          <t>Member ID</t>
        </is>
      </c>
      <c r="B7" s="9">
        <f>_xlfn.XLOOKUP($B$4,Issues!$A$5:$A$3000,Issues!$C$5:$C$3000,"Not found")</f>
        <v/>
      </c>
    </row>
    <row r="8">
      <c r="A8" s="3" t="inlineStr">
        <is>
          <t>Book ID</t>
        </is>
      </c>
      <c r="B8" s="9">
        <f>_xlfn.XLOOKUP($B$4,Issues!$A$5:$A$3000,Issues!$D$5:$D$3000,"Not found")</f>
        <v/>
      </c>
    </row>
    <row r="9">
      <c r="A9" s="3" t="inlineStr">
        <is>
          <t>Title</t>
        </is>
      </c>
      <c r="B9" s="9">
        <f>_xlfn.XLOOKUP($B$4,Issues!$A$5:$A$3000,Issues!$E$5:$E$3000,"Not found")</f>
        <v/>
      </c>
    </row>
    <row r="10">
      <c r="A10" s="3" t="inlineStr">
        <is>
          <t>Due date</t>
        </is>
      </c>
      <c r="B10" s="11">
        <f>_xlfn.XLOOKUP($B$4,Issues!$A$5:$A$3000,Issues!$F$5:$F$3000,"Not found")</f>
        <v/>
      </c>
    </row>
    <row r="11">
      <c r="A11" s="3" t="inlineStr">
        <is>
          <t>Status</t>
        </is>
      </c>
      <c r="B11" s="9">
        <f>_xlfn.XLOOKUP($B$4,Issues!$A$5:$A$3000,Issues!$I$5:$I$3000,"Not found")</f>
        <v/>
      </c>
    </row>
    <row r="12">
      <c r="A12" s="3" t="inlineStr">
        <is>
          <t>Member</t>
        </is>
      </c>
      <c r="B12" s="9">
        <f>_xlfn.XLOOKUP(B7,Members!$A$5:$A$1000,Members!$B$5:$B$1000,"")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Library dashboard: October 2026</t>
        </is>
      </c>
    </row>
    <row r="2">
      <c r="A2" s="2" t="inlineStr">
        <is>
          <t>Formulas over Books, Members and Issues.</t>
        </is>
      </c>
    </row>
    <row r="4" ht="32" customHeight="1">
      <c r="A4" s="8" t="inlineStr">
        <is>
          <t>Titles</t>
        </is>
      </c>
      <c r="B4" s="8" t="inlineStr">
        <is>
          <t>Copies</t>
        </is>
      </c>
      <c r="C4" s="8" t="inlineStr">
        <is>
          <t>Books out</t>
        </is>
      </c>
      <c r="D4" s="8" t="inlineStr">
        <is>
          <t>Overdue</t>
        </is>
      </c>
      <c r="E4" s="8" t="inlineStr">
        <is>
          <t>Fines due</t>
        </is>
      </c>
      <c r="F4" s="8" t="inlineStr">
        <is>
          <t>Active members</t>
        </is>
      </c>
    </row>
    <row r="5" ht="30" customHeight="1">
      <c r="A5" s="12">
        <f>COUNTA(Books!A5:A1000)</f>
        <v/>
      </c>
      <c r="B5" s="12">
        <f>SUM(Books!D5:D1000)</f>
        <v/>
      </c>
      <c r="C5" s="12">
        <f>SUM(Books!E5:E1000)</f>
        <v/>
      </c>
      <c r="D5" s="12">
        <f>COUNTIF(Issues!I5:I3000,"Overdue")</f>
        <v/>
      </c>
      <c r="E5" s="13">
        <f>SUM(Issues!H5:H3000)</f>
        <v/>
      </c>
      <c r="F5" s="12">
        <f>COUNTIF(Members!D5:D1000,"&gt;0")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