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Price list" sheetId="3" state="visible" r:id="rId3"/>
    <sheet xmlns:r="http://schemas.openxmlformats.org/officeDocument/2006/relationships" name="Order lines" sheetId="4" state="visible" r:id="rId4"/>
    <sheet xmlns:r="http://schemas.openxmlformats.org/officeDocument/2006/relationships" name="Orders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Receipt" sheetId="7" state="visible" r:id="rId7"/>
    <sheet xmlns:r="http://schemas.openxmlformats.org/officeDocument/2006/relationships" name="Dashboard" sheetId="8" state="visible" r:id="rId8"/>
  </sheets>
  <definedNames>
    <definedName name="_xlnm.Print_Area" localSheetId="6">'Receipt'!$A$1:$E$16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%"/>
    <numFmt numFmtId="167" formatCode="[$₹-4009]#,##,##0;[Red]-[$₹-4009]#,##,##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0" fontId="3" fillId="3" borderId="1" applyAlignment="1" pivotButton="0" quotePrefix="0" xfId="0">
      <alignment vertical="top" wrapText="1"/>
    </xf>
    <xf numFmtId="167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5" fontId="0" fillId="4" borderId="1" pivotButton="0" quotePrefix="0" xfId="0"/>
    <xf numFmtId="0" fontId="0" fillId="0" borderId="1" pivotButton="0" quotePrefix="0" xfId="0"/>
    <xf numFmtId="0" fontId="3" fillId="5" borderId="1" pivotButton="0" quotePrefix="0" xfId="0"/>
    <xf numFmtId="167" fontId="3" fillId="5" borderId="1" pivotButton="0" quotePrefix="0" xfId="0"/>
    <xf numFmtId="0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Amount by service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'Report'!$C$5:$C$7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Orders in, last 7 days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'Report'!$A$16:$A$22</f>
            </numRef>
          </cat>
          <val>
            <numRef>
              <f>'Report'!$B$16:$B$22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04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Laundry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(surcharge, days), Price list, Order lines, Orders, Report, Receipt (printable), Dashboard.</t>
        </is>
      </c>
    </row>
    <row r="8">
      <c r="A8" t="inlineStr">
        <is>
          <t>Count pieces with the customer at the counter and write them on the receipt; most disputes are about counts.</t>
        </is>
      </c>
    </row>
    <row r="9">
      <c r="A9" t="inlineStr">
        <is>
          <t>Type the delivered date when the customer collects.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  <col width="14" customWidth="1" min="4" max="4"/>
  </cols>
  <sheetData>
    <row r="1">
      <c r="A1" s="1" t="inlineStr">
        <is>
          <t>Laundry Management System: Setup (Ruhi Laundry, Nagpur)</t>
        </is>
      </c>
    </row>
    <row r="2">
      <c r="A2" s="2" t="inlineStr">
        <is>
          <t>Made-up price list, customers and orders for 1 to 17 October 2026. Rates are as charged.</t>
        </is>
      </c>
      <c r="D2" s="3" t="inlineStr">
        <is>
          <t>Services</t>
        </is>
      </c>
    </row>
    <row r="3">
      <c r="A3" s="4" t="inlineStr">
        <is>
          <t>As-of date</t>
        </is>
      </c>
      <c r="B3" s="5" t="n">
        <v>46312</v>
      </c>
      <c r="D3" s="6" t="inlineStr">
        <is>
          <t>Wash and iron</t>
        </is>
      </c>
    </row>
    <row r="4">
      <c r="A4" s="4" t="inlineStr">
        <is>
          <t>Express surcharge</t>
        </is>
      </c>
      <c r="B4" s="7" t="n">
        <v>0.5</v>
      </c>
      <c r="D4" s="6" t="inlineStr">
        <is>
          <t>Dry clean</t>
        </is>
      </c>
    </row>
    <row r="5">
      <c r="A5" s="4" t="inlineStr">
        <is>
          <t>Standard days</t>
        </is>
      </c>
      <c r="B5" s="6" t="n">
        <v>3</v>
      </c>
      <c r="D5" s="6" t="inlineStr">
        <is>
          <t>Iron only</t>
        </is>
      </c>
    </row>
    <row r="6">
      <c r="A6" s="4" t="inlineStr">
        <is>
          <t>Express days</t>
        </is>
      </c>
      <c r="B6" s="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9" customWidth="1" min="3" max="3"/>
    <col width="22" customWidth="1" min="4" max="4"/>
  </cols>
  <sheetData>
    <row r="1">
      <c r="A1" s="1" t="inlineStr">
        <is>
          <t>Price list</t>
        </is>
      </c>
    </row>
    <row r="2">
      <c r="A2" s="2" t="inlineStr">
        <is>
          <t>One row per item and service. The key joins the two so one XLOOKUP finds the rate.</t>
        </is>
      </c>
    </row>
    <row r="4">
      <c r="A4" s="8" t="inlineStr">
        <is>
          <t>Item</t>
        </is>
      </c>
      <c r="B4" s="8" t="inlineStr">
        <is>
          <t>Service</t>
        </is>
      </c>
      <c r="C4" s="8" t="inlineStr">
        <is>
          <t>Rate (₹)</t>
        </is>
      </c>
      <c r="D4" s="8" t="inlineStr">
        <is>
          <t>Key</t>
        </is>
      </c>
    </row>
    <row r="5">
      <c r="A5" s="6" t="inlineStr">
        <is>
          <t>Shirt</t>
        </is>
      </c>
      <c r="B5" s="6" t="inlineStr">
        <is>
          <t>Wash and iron</t>
        </is>
      </c>
      <c r="C5" s="9" t="n">
        <v>40</v>
      </c>
      <c r="D5" s="10">
        <f>A5&amp;"|"&amp;B5</f>
        <v/>
      </c>
    </row>
    <row r="6">
      <c r="A6" s="6" t="inlineStr">
        <is>
          <t>Shirt</t>
        </is>
      </c>
      <c r="B6" s="6" t="inlineStr">
        <is>
          <t>Dry clean</t>
        </is>
      </c>
      <c r="C6" s="9" t="n">
        <v>90</v>
      </c>
      <c r="D6" s="10">
        <f>A6&amp;"|"&amp;B6</f>
        <v/>
      </c>
    </row>
    <row r="7">
      <c r="A7" s="6" t="inlineStr">
        <is>
          <t>Shirt</t>
        </is>
      </c>
      <c r="B7" s="6" t="inlineStr">
        <is>
          <t>Iron only</t>
        </is>
      </c>
      <c r="C7" s="9" t="n">
        <v>12</v>
      </c>
      <c r="D7" s="10">
        <f>A7&amp;"|"&amp;B7</f>
        <v/>
      </c>
    </row>
    <row r="8">
      <c r="A8" s="6" t="inlineStr">
        <is>
          <t>Trouser</t>
        </is>
      </c>
      <c r="B8" s="6" t="inlineStr">
        <is>
          <t>Wash and iron</t>
        </is>
      </c>
      <c r="C8" s="9" t="n">
        <v>40</v>
      </c>
      <c r="D8" s="10">
        <f>A8&amp;"|"&amp;B8</f>
        <v/>
      </c>
    </row>
    <row r="9">
      <c r="A9" s="6" t="inlineStr">
        <is>
          <t>Trouser</t>
        </is>
      </c>
      <c r="B9" s="6" t="inlineStr">
        <is>
          <t>Dry clean</t>
        </is>
      </c>
      <c r="C9" s="9" t="n">
        <v>90</v>
      </c>
      <c r="D9" s="10">
        <f>A9&amp;"|"&amp;B9</f>
        <v/>
      </c>
    </row>
    <row r="10">
      <c r="A10" s="6" t="inlineStr">
        <is>
          <t>Trouser</t>
        </is>
      </c>
      <c r="B10" s="6" t="inlineStr">
        <is>
          <t>Iron only</t>
        </is>
      </c>
      <c r="C10" s="9" t="n">
        <v>12</v>
      </c>
      <c r="D10" s="10">
        <f>A10&amp;"|"&amp;B10</f>
        <v/>
      </c>
    </row>
    <row r="11">
      <c r="A11" s="6" t="inlineStr">
        <is>
          <t>Saree</t>
        </is>
      </c>
      <c r="B11" s="6" t="inlineStr">
        <is>
          <t>Wash and iron</t>
        </is>
      </c>
      <c r="C11" s="9" t="n">
        <v>60</v>
      </c>
      <c r="D11" s="10">
        <f>A11&amp;"|"&amp;B11</f>
        <v/>
      </c>
    </row>
    <row r="12">
      <c r="A12" s="6" t="inlineStr">
        <is>
          <t>Saree</t>
        </is>
      </c>
      <c r="B12" s="6" t="inlineStr">
        <is>
          <t>Dry clean</t>
        </is>
      </c>
      <c r="C12" s="9" t="n">
        <v>180</v>
      </c>
      <c r="D12" s="10">
        <f>A12&amp;"|"&amp;B12</f>
        <v/>
      </c>
    </row>
    <row r="13">
      <c r="A13" s="6" t="inlineStr">
        <is>
          <t>Saree</t>
        </is>
      </c>
      <c r="B13" s="6" t="inlineStr">
        <is>
          <t>Iron only</t>
        </is>
      </c>
      <c r="C13" s="9" t="n">
        <v>30</v>
      </c>
      <c r="D13" s="10">
        <f>A13&amp;"|"&amp;B13</f>
        <v/>
      </c>
    </row>
    <row r="14">
      <c r="A14" s="6" t="inlineStr">
        <is>
          <t>Kurta</t>
        </is>
      </c>
      <c r="B14" s="6" t="inlineStr">
        <is>
          <t>Wash and iron</t>
        </is>
      </c>
      <c r="C14" s="9" t="n">
        <v>45</v>
      </c>
      <c r="D14" s="10">
        <f>A14&amp;"|"&amp;B14</f>
        <v/>
      </c>
    </row>
    <row r="15">
      <c r="A15" s="6" t="inlineStr">
        <is>
          <t>Kurta</t>
        </is>
      </c>
      <c r="B15" s="6" t="inlineStr">
        <is>
          <t>Dry clean</t>
        </is>
      </c>
      <c r="C15" s="9" t="n">
        <v>110</v>
      </c>
      <c r="D15" s="10">
        <f>A15&amp;"|"&amp;B15</f>
        <v/>
      </c>
    </row>
    <row r="16">
      <c r="A16" s="6" t="inlineStr">
        <is>
          <t>Kurta</t>
        </is>
      </c>
      <c r="B16" s="6" t="inlineStr">
        <is>
          <t>Iron only</t>
        </is>
      </c>
      <c r="C16" s="9" t="n">
        <v>15</v>
      </c>
      <c r="D16" s="10">
        <f>A16&amp;"|"&amp;B16</f>
        <v/>
      </c>
    </row>
    <row r="17">
      <c r="A17" s="6" t="inlineStr">
        <is>
          <t>Bedsheet</t>
        </is>
      </c>
      <c r="B17" s="6" t="inlineStr">
        <is>
          <t>Wash and iron</t>
        </is>
      </c>
      <c r="C17" s="9" t="n">
        <v>50</v>
      </c>
      <c r="D17" s="10">
        <f>A17&amp;"|"&amp;B17</f>
        <v/>
      </c>
    </row>
    <row r="18">
      <c r="A18" s="6" t="inlineStr">
        <is>
          <t>Bedsheet</t>
        </is>
      </c>
      <c r="B18" s="6" t="inlineStr">
        <is>
          <t>Dry clean</t>
        </is>
      </c>
      <c r="C18" s="9" t="n">
        <v>120</v>
      </c>
      <c r="D18" s="10">
        <f>A18&amp;"|"&amp;B18</f>
        <v/>
      </c>
    </row>
    <row r="19">
      <c r="A19" s="6" t="inlineStr">
        <is>
          <t>Bedsheet</t>
        </is>
      </c>
      <c r="B19" s="6" t="inlineStr">
        <is>
          <t>Iron only</t>
        </is>
      </c>
      <c r="C19" s="9" t="n">
        <v>20</v>
      </c>
      <c r="D19" s="10">
        <f>A19&amp;"|"&amp;B19</f>
        <v/>
      </c>
    </row>
    <row r="20">
      <c r="A20" s="6" t="inlineStr">
        <is>
          <t>Blanket</t>
        </is>
      </c>
      <c r="B20" s="6" t="inlineStr">
        <is>
          <t>Wash and iron</t>
        </is>
      </c>
      <c r="C20" s="9" t="n">
        <v>150</v>
      </c>
      <c r="D20" s="10">
        <f>A20&amp;"|"&amp;B20</f>
        <v/>
      </c>
    </row>
    <row r="21">
      <c r="A21" s="6" t="inlineStr">
        <is>
          <t>Blanket</t>
        </is>
      </c>
      <c r="B21" s="6" t="inlineStr">
        <is>
          <t>Dry clean</t>
        </is>
      </c>
      <c r="C21" s="9" t="n">
        <v>300</v>
      </c>
      <c r="D21" s="10">
        <f>A21&amp;"|"&amp;B21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5" customWidth="1" min="4" max="4"/>
    <col width="9" customWidth="1" min="5" max="5"/>
    <col width="10" customWidth="1" min="6" max="6"/>
    <col width="9" customWidth="1" min="7" max="7"/>
  </cols>
  <sheetData>
    <row r="1">
      <c r="A1" s="1" t="inlineStr">
        <is>
          <t>Order lines</t>
        </is>
      </c>
    </row>
    <row r="2">
      <c r="A2" s="2" t="inlineStr">
        <is>
          <t>One row per item and service in an order. Rate comes from the price list.</t>
        </is>
      </c>
    </row>
    <row r="4">
      <c r="A4" s="8" t="inlineStr">
        <is>
          <t>Order no</t>
        </is>
      </c>
      <c r="B4" s="8" t="inlineStr">
        <is>
          <t>Item</t>
        </is>
      </c>
      <c r="C4" s="8" t="inlineStr">
        <is>
          <t>Service</t>
        </is>
      </c>
      <c r="D4" s="8" t="inlineStr">
        <is>
          <t>Qty</t>
        </is>
      </c>
      <c r="E4" s="8" t="inlineStr">
        <is>
          <t>Rate (₹)</t>
        </is>
      </c>
      <c r="F4" s="8" t="inlineStr">
        <is>
          <t>Amount (₹)</t>
        </is>
      </c>
      <c r="G4" s="8" t="inlineStr">
        <is>
          <t>Key</t>
        </is>
      </c>
    </row>
    <row r="5">
      <c r="A5" s="6" t="inlineStr">
        <is>
          <t>L-001</t>
        </is>
      </c>
      <c r="B5" s="6" t="inlineStr">
        <is>
          <t>Bedsheet</t>
        </is>
      </c>
      <c r="C5" s="6" t="inlineStr">
        <is>
          <t>Iron only</t>
        </is>
      </c>
      <c r="D5" s="6" t="n">
        <v>4</v>
      </c>
      <c r="E5" s="11">
        <f>_xlfn.XLOOKUP(B5&amp;"|"&amp;C5,'Price list'!$D$5:$D$21,'Price list'!$C$5:$C$21,0)</f>
        <v/>
      </c>
      <c r="F5" s="11">
        <f>D5*E5</f>
        <v/>
      </c>
      <c r="G5" s="10">
        <f>A5&amp;"-"&amp;COUNTIF($A$5:A5,A5)</f>
        <v/>
      </c>
    </row>
    <row r="6">
      <c r="A6" s="6" t="inlineStr">
        <is>
          <t>L-001</t>
        </is>
      </c>
      <c r="B6" s="6" t="inlineStr">
        <is>
          <t>Blanket</t>
        </is>
      </c>
      <c r="C6" s="6" t="inlineStr">
        <is>
          <t>Dry clean</t>
        </is>
      </c>
      <c r="D6" s="6" t="n">
        <v>1</v>
      </c>
      <c r="E6" s="11">
        <f>_xlfn.XLOOKUP(B6&amp;"|"&amp;C6,'Price list'!$D$5:$D$21,'Price list'!$C$5:$C$21,0)</f>
        <v/>
      </c>
      <c r="F6" s="11">
        <f>D6*E6</f>
        <v/>
      </c>
      <c r="G6" s="10">
        <f>A6&amp;"-"&amp;COUNTIF($A$5:A6,A6)</f>
        <v/>
      </c>
    </row>
    <row r="7">
      <c r="A7" s="6" t="inlineStr">
        <is>
          <t>L-002</t>
        </is>
      </c>
      <c r="B7" s="6" t="inlineStr">
        <is>
          <t>Kurta</t>
        </is>
      </c>
      <c r="C7" s="6" t="inlineStr">
        <is>
          <t>Iron only</t>
        </is>
      </c>
      <c r="D7" s="6" t="n">
        <v>4</v>
      </c>
      <c r="E7" s="11">
        <f>_xlfn.XLOOKUP(B7&amp;"|"&amp;C7,'Price list'!$D$5:$D$21,'Price list'!$C$5:$C$21,0)</f>
        <v/>
      </c>
      <c r="F7" s="11">
        <f>D7*E7</f>
        <v/>
      </c>
      <c r="G7" s="10">
        <f>A7&amp;"-"&amp;COUNTIF($A$5:A7,A7)</f>
        <v/>
      </c>
    </row>
    <row r="8">
      <c r="A8" s="6" t="inlineStr">
        <is>
          <t>L-003</t>
        </is>
      </c>
      <c r="B8" s="6" t="inlineStr">
        <is>
          <t>Shirt</t>
        </is>
      </c>
      <c r="C8" s="6" t="inlineStr">
        <is>
          <t>Iron only</t>
        </is>
      </c>
      <c r="D8" s="6" t="n">
        <v>6</v>
      </c>
      <c r="E8" s="11">
        <f>_xlfn.XLOOKUP(B8&amp;"|"&amp;C8,'Price list'!$D$5:$D$21,'Price list'!$C$5:$C$21,0)</f>
        <v/>
      </c>
      <c r="F8" s="11">
        <f>D8*E8</f>
        <v/>
      </c>
      <c r="G8" s="10">
        <f>A8&amp;"-"&amp;COUNTIF($A$5:A8,A8)</f>
        <v/>
      </c>
    </row>
    <row r="9">
      <c r="A9" s="6" t="inlineStr">
        <is>
          <t>L-003</t>
        </is>
      </c>
      <c r="B9" s="6" t="inlineStr">
        <is>
          <t>Blanket</t>
        </is>
      </c>
      <c r="C9" s="6" t="inlineStr">
        <is>
          <t>Dry clean</t>
        </is>
      </c>
      <c r="D9" s="6" t="n">
        <v>1</v>
      </c>
      <c r="E9" s="11">
        <f>_xlfn.XLOOKUP(B9&amp;"|"&amp;C9,'Price list'!$D$5:$D$21,'Price list'!$C$5:$C$21,0)</f>
        <v/>
      </c>
      <c r="F9" s="11">
        <f>D9*E9</f>
        <v/>
      </c>
      <c r="G9" s="10">
        <f>A9&amp;"-"&amp;COUNTIF($A$5:A9,A9)</f>
        <v/>
      </c>
    </row>
    <row r="10">
      <c r="A10" s="6" t="inlineStr">
        <is>
          <t>L-004</t>
        </is>
      </c>
      <c r="B10" s="6" t="inlineStr">
        <is>
          <t>Kurta</t>
        </is>
      </c>
      <c r="C10" s="6" t="inlineStr">
        <is>
          <t>Iron only</t>
        </is>
      </c>
      <c r="D10" s="6" t="n">
        <v>6</v>
      </c>
      <c r="E10" s="11">
        <f>_xlfn.XLOOKUP(B10&amp;"|"&amp;C10,'Price list'!$D$5:$D$21,'Price list'!$C$5:$C$21,0)</f>
        <v/>
      </c>
      <c r="F10" s="11">
        <f>D10*E10</f>
        <v/>
      </c>
      <c r="G10" s="10">
        <f>A10&amp;"-"&amp;COUNTIF($A$5:A10,A10)</f>
        <v/>
      </c>
    </row>
    <row r="11">
      <c r="A11" s="6" t="inlineStr">
        <is>
          <t>L-004</t>
        </is>
      </c>
      <c r="B11" s="6" t="inlineStr">
        <is>
          <t>Bedsheet</t>
        </is>
      </c>
      <c r="C11" s="6" t="inlineStr">
        <is>
          <t>Wash and iron</t>
        </is>
      </c>
      <c r="D11" s="6" t="n">
        <v>6</v>
      </c>
      <c r="E11" s="11">
        <f>_xlfn.XLOOKUP(B11&amp;"|"&amp;C11,'Price list'!$D$5:$D$21,'Price list'!$C$5:$C$21,0)</f>
        <v/>
      </c>
      <c r="F11" s="11">
        <f>D11*E11</f>
        <v/>
      </c>
      <c r="G11" s="10">
        <f>A11&amp;"-"&amp;COUNTIF($A$5:A11,A11)</f>
        <v/>
      </c>
    </row>
    <row r="12">
      <c r="A12" s="6" t="inlineStr">
        <is>
          <t>L-005</t>
        </is>
      </c>
      <c r="B12" s="6" t="inlineStr">
        <is>
          <t>Kurta</t>
        </is>
      </c>
      <c r="C12" s="6" t="inlineStr">
        <is>
          <t>Dry clean</t>
        </is>
      </c>
      <c r="D12" s="6" t="n">
        <v>2</v>
      </c>
      <c r="E12" s="11">
        <f>_xlfn.XLOOKUP(B12&amp;"|"&amp;C12,'Price list'!$D$5:$D$21,'Price list'!$C$5:$C$21,0)</f>
        <v/>
      </c>
      <c r="F12" s="11">
        <f>D12*E12</f>
        <v/>
      </c>
      <c r="G12" s="10">
        <f>A12&amp;"-"&amp;COUNTIF($A$5:A12,A12)</f>
        <v/>
      </c>
    </row>
    <row r="13">
      <c r="A13" s="6" t="inlineStr">
        <is>
          <t>L-006</t>
        </is>
      </c>
      <c r="B13" s="6" t="inlineStr">
        <is>
          <t>Shirt</t>
        </is>
      </c>
      <c r="C13" s="6" t="inlineStr">
        <is>
          <t>Dry clean</t>
        </is>
      </c>
      <c r="D13" s="6" t="n">
        <v>4</v>
      </c>
      <c r="E13" s="11">
        <f>_xlfn.XLOOKUP(B13&amp;"|"&amp;C13,'Price list'!$D$5:$D$21,'Price list'!$C$5:$C$21,0)</f>
        <v/>
      </c>
      <c r="F13" s="11">
        <f>D13*E13</f>
        <v/>
      </c>
      <c r="G13" s="10">
        <f>A13&amp;"-"&amp;COUNTIF($A$5:A13,A13)</f>
        <v/>
      </c>
    </row>
    <row r="14">
      <c r="A14" s="6" t="inlineStr">
        <is>
          <t>L-006</t>
        </is>
      </c>
      <c r="B14" s="6" t="inlineStr">
        <is>
          <t>Blanket</t>
        </is>
      </c>
      <c r="C14" s="6" t="inlineStr">
        <is>
          <t>Dry clean</t>
        </is>
      </c>
      <c r="D14" s="6" t="n">
        <v>1</v>
      </c>
      <c r="E14" s="11">
        <f>_xlfn.XLOOKUP(B14&amp;"|"&amp;C14,'Price list'!$D$5:$D$21,'Price list'!$C$5:$C$21,0)</f>
        <v/>
      </c>
      <c r="F14" s="11">
        <f>D14*E14</f>
        <v/>
      </c>
      <c r="G14" s="10">
        <f>A14&amp;"-"&amp;COUNTIF($A$5:A14,A14)</f>
        <v/>
      </c>
    </row>
    <row r="15">
      <c r="A15" s="6" t="inlineStr">
        <is>
          <t>L-007</t>
        </is>
      </c>
      <c r="B15" s="6" t="inlineStr">
        <is>
          <t>Bedsheet</t>
        </is>
      </c>
      <c r="C15" s="6" t="inlineStr">
        <is>
          <t>Dry clean</t>
        </is>
      </c>
      <c r="D15" s="6" t="n">
        <v>4</v>
      </c>
      <c r="E15" s="11">
        <f>_xlfn.XLOOKUP(B15&amp;"|"&amp;C15,'Price list'!$D$5:$D$21,'Price list'!$C$5:$C$21,0)</f>
        <v/>
      </c>
      <c r="F15" s="11">
        <f>D15*E15</f>
        <v/>
      </c>
      <c r="G15" s="10">
        <f>A15&amp;"-"&amp;COUNTIF($A$5:A15,A15)</f>
        <v/>
      </c>
    </row>
    <row r="16">
      <c r="A16" s="6" t="inlineStr">
        <is>
          <t>L-008</t>
        </is>
      </c>
      <c r="B16" s="6" t="inlineStr">
        <is>
          <t>Kurta</t>
        </is>
      </c>
      <c r="C16" s="6" t="inlineStr">
        <is>
          <t>Iron only</t>
        </is>
      </c>
      <c r="D16" s="6" t="n">
        <v>5</v>
      </c>
      <c r="E16" s="11">
        <f>_xlfn.XLOOKUP(B16&amp;"|"&amp;C16,'Price list'!$D$5:$D$21,'Price list'!$C$5:$C$21,0)</f>
        <v/>
      </c>
      <c r="F16" s="11">
        <f>D16*E16</f>
        <v/>
      </c>
      <c r="G16" s="10">
        <f>A16&amp;"-"&amp;COUNTIF($A$5:A16,A16)</f>
        <v/>
      </c>
    </row>
    <row r="17">
      <c r="A17" s="6" t="inlineStr">
        <is>
          <t>L-008</t>
        </is>
      </c>
      <c r="B17" s="6" t="inlineStr">
        <is>
          <t>Trouser</t>
        </is>
      </c>
      <c r="C17" s="6" t="inlineStr">
        <is>
          <t>Dry clean</t>
        </is>
      </c>
      <c r="D17" s="6" t="n">
        <v>4</v>
      </c>
      <c r="E17" s="11">
        <f>_xlfn.XLOOKUP(B17&amp;"|"&amp;C17,'Price list'!$D$5:$D$21,'Price list'!$C$5:$C$21,0)</f>
        <v/>
      </c>
      <c r="F17" s="11">
        <f>D17*E17</f>
        <v/>
      </c>
      <c r="G17" s="10">
        <f>A17&amp;"-"&amp;COUNTIF($A$5:A17,A17)</f>
        <v/>
      </c>
    </row>
    <row r="18">
      <c r="A18" s="6" t="inlineStr">
        <is>
          <t>L-008</t>
        </is>
      </c>
      <c r="B18" s="6" t="inlineStr">
        <is>
          <t>Kurta</t>
        </is>
      </c>
      <c r="C18" s="6" t="inlineStr">
        <is>
          <t>Wash and iron</t>
        </is>
      </c>
      <c r="D18" s="6" t="n">
        <v>6</v>
      </c>
      <c r="E18" s="11">
        <f>_xlfn.XLOOKUP(B18&amp;"|"&amp;C18,'Price list'!$D$5:$D$21,'Price list'!$C$5:$C$21,0)</f>
        <v/>
      </c>
      <c r="F18" s="11">
        <f>D18*E18</f>
        <v/>
      </c>
      <c r="G18" s="10">
        <f>A18&amp;"-"&amp;COUNTIF($A$5:A18,A18)</f>
        <v/>
      </c>
    </row>
    <row r="19">
      <c r="A19" s="6" t="inlineStr">
        <is>
          <t>L-009</t>
        </is>
      </c>
      <c r="B19" s="6" t="inlineStr">
        <is>
          <t>Saree</t>
        </is>
      </c>
      <c r="C19" s="6" t="inlineStr">
        <is>
          <t>Wash and iron</t>
        </is>
      </c>
      <c r="D19" s="6" t="n">
        <v>3</v>
      </c>
      <c r="E19" s="11">
        <f>_xlfn.XLOOKUP(B19&amp;"|"&amp;C19,'Price list'!$D$5:$D$21,'Price list'!$C$5:$C$21,0)</f>
        <v/>
      </c>
      <c r="F19" s="11">
        <f>D19*E19</f>
        <v/>
      </c>
      <c r="G19" s="10">
        <f>A19&amp;"-"&amp;COUNTIF($A$5:A19,A19)</f>
        <v/>
      </c>
    </row>
    <row r="20">
      <c r="A20" s="6" t="inlineStr">
        <is>
          <t>L-009</t>
        </is>
      </c>
      <c r="B20" s="6" t="inlineStr">
        <is>
          <t>Kurta</t>
        </is>
      </c>
      <c r="C20" s="6" t="inlineStr">
        <is>
          <t>Iron only</t>
        </is>
      </c>
      <c r="D20" s="6" t="n">
        <v>1</v>
      </c>
      <c r="E20" s="11">
        <f>_xlfn.XLOOKUP(B20&amp;"|"&amp;C20,'Price list'!$D$5:$D$21,'Price list'!$C$5:$C$21,0)</f>
        <v/>
      </c>
      <c r="F20" s="11">
        <f>D20*E20</f>
        <v/>
      </c>
      <c r="G20" s="10">
        <f>A20&amp;"-"&amp;COUNTIF($A$5:A20,A20)</f>
        <v/>
      </c>
    </row>
    <row r="21">
      <c r="A21" s="6" t="inlineStr">
        <is>
          <t>L-009</t>
        </is>
      </c>
      <c r="B21" s="6" t="inlineStr">
        <is>
          <t>Saree</t>
        </is>
      </c>
      <c r="C21" s="6" t="inlineStr">
        <is>
          <t>Dry clean</t>
        </is>
      </c>
      <c r="D21" s="6" t="n">
        <v>5</v>
      </c>
      <c r="E21" s="11">
        <f>_xlfn.XLOOKUP(B21&amp;"|"&amp;C21,'Price list'!$D$5:$D$21,'Price list'!$C$5:$C$21,0)</f>
        <v/>
      </c>
      <c r="F21" s="11">
        <f>D21*E21</f>
        <v/>
      </c>
      <c r="G21" s="10">
        <f>A21&amp;"-"&amp;COUNTIF($A$5:A21,A21)</f>
        <v/>
      </c>
    </row>
    <row r="22">
      <c r="A22" s="6" t="inlineStr">
        <is>
          <t>L-010</t>
        </is>
      </c>
      <c r="B22" s="6" t="inlineStr">
        <is>
          <t>Blanket</t>
        </is>
      </c>
      <c r="C22" s="6" t="inlineStr">
        <is>
          <t>Dry clean</t>
        </is>
      </c>
      <c r="D22" s="6" t="n">
        <v>1</v>
      </c>
      <c r="E22" s="11">
        <f>_xlfn.XLOOKUP(B22&amp;"|"&amp;C22,'Price list'!$D$5:$D$21,'Price list'!$C$5:$C$21,0)</f>
        <v/>
      </c>
      <c r="F22" s="11">
        <f>D22*E22</f>
        <v/>
      </c>
      <c r="G22" s="10">
        <f>A22&amp;"-"&amp;COUNTIF($A$5:A22,A22)</f>
        <v/>
      </c>
    </row>
    <row r="23">
      <c r="A23" s="6" t="inlineStr">
        <is>
          <t>L-011</t>
        </is>
      </c>
      <c r="B23" s="6" t="inlineStr">
        <is>
          <t>Trouser</t>
        </is>
      </c>
      <c r="C23" s="6" t="inlineStr">
        <is>
          <t>Wash and iron</t>
        </is>
      </c>
      <c r="D23" s="6" t="n">
        <v>1</v>
      </c>
      <c r="E23" s="11">
        <f>_xlfn.XLOOKUP(B23&amp;"|"&amp;C23,'Price list'!$D$5:$D$21,'Price list'!$C$5:$C$21,0)</f>
        <v/>
      </c>
      <c r="F23" s="11">
        <f>D23*E23</f>
        <v/>
      </c>
      <c r="G23" s="10">
        <f>A23&amp;"-"&amp;COUNTIF($A$5:A23,A23)</f>
        <v/>
      </c>
    </row>
    <row r="24">
      <c r="A24" s="6" t="inlineStr">
        <is>
          <t>L-011</t>
        </is>
      </c>
      <c r="B24" s="6" t="inlineStr">
        <is>
          <t>Bedsheet</t>
        </is>
      </c>
      <c r="C24" s="6" t="inlineStr">
        <is>
          <t>Dry clean</t>
        </is>
      </c>
      <c r="D24" s="6" t="n">
        <v>3</v>
      </c>
      <c r="E24" s="11">
        <f>_xlfn.XLOOKUP(B24&amp;"|"&amp;C24,'Price list'!$D$5:$D$21,'Price list'!$C$5:$C$21,0)</f>
        <v/>
      </c>
      <c r="F24" s="11">
        <f>D24*E24</f>
        <v/>
      </c>
      <c r="G24" s="10">
        <f>A24&amp;"-"&amp;COUNTIF($A$5:A24,A24)</f>
        <v/>
      </c>
    </row>
    <row r="25">
      <c r="A25" s="6" t="inlineStr">
        <is>
          <t>L-011</t>
        </is>
      </c>
      <c r="B25" s="6" t="inlineStr">
        <is>
          <t>Shirt</t>
        </is>
      </c>
      <c r="C25" s="6" t="inlineStr">
        <is>
          <t>Wash and iron</t>
        </is>
      </c>
      <c r="D25" s="6" t="n">
        <v>5</v>
      </c>
      <c r="E25" s="11">
        <f>_xlfn.XLOOKUP(B25&amp;"|"&amp;C25,'Price list'!$D$5:$D$21,'Price list'!$C$5:$C$21,0)</f>
        <v/>
      </c>
      <c r="F25" s="11">
        <f>D25*E25</f>
        <v/>
      </c>
      <c r="G25" s="10">
        <f>A25&amp;"-"&amp;COUNTIF($A$5:A25,A25)</f>
        <v/>
      </c>
    </row>
    <row r="26">
      <c r="A26" s="6" t="inlineStr">
        <is>
          <t>L-012</t>
        </is>
      </c>
      <c r="B26" s="6" t="inlineStr">
        <is>
          <t>Blanket</t>
        </is>
      </c>
      <c r="C26" s="6" t="inlineStr">
        <is>
          <t>Dry clean</t>
        </is>
      </c>
      <c r="D26" s="6" t="n">
        <v>1</v>
      </c>
      <c r="E26" s="11">
        <f>_xlfn.XLOOKUP(B26&amp;"|"&amp;C26,'Price list'!$D$5:$D$21,'Price list'!$C$5:$C$21,0)</f>
        <v/>
      </c>
      <c r="F26" s="11">
        <f>D26*E26</f>
        <v/>
      </c>
      <c r="G26" s="10">
        <f>A26&amp;"-"&amp;COUNTIF($A$5:A26,A26)</f>
        <v/>
      </c>
    </row>
    <row r="27">
      <c r="A27" s="6" t="inlineStr">
        <is>
          <t>L-013</t>
        </is>
      </c>
      <c r="B27" s="6" t="inlineStr">
        <is>
          <t>Trouser</t>
        </is>
      </c>
      <c r="C27" s="6" t="inlineStr">
        <is>
          <t>Wash and iron</t>
        </is>
      </c>
      <c r="D27" s="6" t="n">
        <v>6</v>
      </c>
      <c r="E27" s="11">
        <f>_xlfn.XLOOKUP(B27&amp;"|"&amp;C27,'Price list'!$D$5:$D$21,'Price list'!$C$5:$C$21,0)</f>
        <v/>
      </c>
      <c r="F27" s="11">
        <f>D27*E27</f>
        <v/>
      </c>
      <c r="G27" s="10">
        <f>A27&amp;"-"&amp;COUNTIF($A$5:A27,A27)</f>
        <v/>
      </c>
    </row>
    <row r="28">
      <c r="A28" s="6" t="inlineStr">
        <is>
          <t>L-013</t>
        </is>
      </c>
      <c r="B28" s="6" t="inlineStr">
        <is>
          <t>Bedsheet</t>
        </is>
      </c>
      <c r="C28" s="6" t="inlineStr">
        <is>
          <t>Dry clean</t>
        </is>
      </c>
      <c r="D28" s="6" t="n">
        <v>6</v>
      </c>
      <c r="E28" s="11">
        <f>_xlfn.XLOOKUP(B28&amp;"|"&amp;C28,'Price list'!$D$5:$D$21,'Price list'!$C$5:$C$21,0)</f>
        <v/>
      </c>
      <c r="F28" s="11">
        <f>D28*E28</f>
        <v/>
      </c>
      <c r="G28" s="10">
        <f>A28&amp;"-"&amp;COUNTIF($A$5:A28,A28)</f>
        <v/>
      </c>
    </row>
    <row r="29">
      <c r="A29" s="6" t="inlineStr">
        <is>
          <t>L-014</t>
        </is>
      </c>
      <c r="B29" s="6" t="inlineStr">
        <is>
          <t>Saree</t>
        </is>
      </c>
      <c r="C29" s="6" t="inlineStr">
        <is>
          <t>Wash and iron</t>
        </is>
      </c>
      <c r="D29" s="6" t="n">
        <v>3</v>
      </c>
      <c r="E29" s="11">
        <f>_xlfn.XLOOKUP(B29&amp;"|"&amp;C29,'Price list'!$D$5:$D$21,'Price list'!$C$5:$C$21,0)</f>
        <v/>
      </c>
      <c r="F29" s="11">
        <f>D29*E29</f>
        <v/>
      </c>
      <c r="G29" s="10">
        <f>A29&amp;"-"&amp;COUNTIF($A$5:A29,A29)</f>
        <v/>
      </c>
    </row>
    <row r="30">
      <c r="A30" s="6" t="inlineStr">
        <is>
          <t>L-014</t>
        </is>
      </c>
      <c r="B30" s="6" t="inlineStr">
        <is>
          <t>Bedsheet</t>
        </is>
      </c>
      <c r="C30" s="6" t="inlineStr">
        <is>
          <t>Wash and iron</t>
        </is>
      </c>
      <c r="D30" s="6" t="n">
        <v>5</v>
      </c>
      <c r="E30" s="11">
        <f>_xlfn.XLOOKUP(B30&amp;"|"&amp;C30,'Price list'!$D$5:$D$21,'Price list'!$C$5:$C$21,0)</f>
        <v/>
      </c>
      <c r="F30" s="11">
        <f>D30*E30</f>
        <v/>
      </c>
      <c r="G30" s="10">
        <f>A30&amp;"-"&amp;COUNTIF($A$5:A30,A30)</f>
        <v/>
      </c>
    </row>
    <row r="31">
      <c r="A31" s="6" t="inlineStr">
        <is>
          <t>L-014</t>
        </is>
      </c>
      <c r="B31" s="6" t="inlineStr">
        <is>
          <t>Kurta</t>
        </is>
      </c>
      <c r="C31" s="6" t="inlineStr">
        <is>
          <t>Dry clean</t>
        </is>
      </c>
      <c r="D31" s="6" t="n">
        <v>3</v>
      </c>
      <c r="E31" s="11">
        <f>_xlfn.XLOOKUP(B31&amp;"|"&amp;C31,'Price list'!$D$5:$D$21,'Price list'!$C$5:$C$21,0)</f>
        <v/>
      </c>
      <c r="F31" s="11">
        <f>D31*E31</f>
        <v/>
      </c>
      <c r="G31" s="10">
        <f>A31&amp;"-"&amp;COUNTIF($A$5:A31,A31)</f>
        <v/>
      </c>
    </row>
    <row r="32">
      <c r="A32" s="6" t="inlineStr">
        <is>
          <t>L-015</t>
        </is>
      </c>
      <c r="B32" s="6" t="inlineStr">
        <is>
          <t>Trouser</t>
        </is>
      </c>
      <c r="C32" s="6" t="inlineStr">
        <is>
          <t>Dry clean</t>
        </is>
      </c>
      <c r="D32" s="6" t="n">
        <v>1</v>
      </c>
      <c r="E32" s="11">
        <f>_xlfn.XLOOKUP(B32&amp;"|"&amp;C32,'Price list'!$D$5:$D$21,'Price list'!$C$5:$C$21,0)</f>
        <v/>
      </c>
      <c r="F32" s="11">
        <f>D32*E32</f>
        <v/>
      </c>
      <c r="G32" s="10">
        <f>A32&amp;"-"&amp;COUNTIF($A$5:A32,A32)</f>
        <v/>
      </c>
    </row>
    <row r="33">
      <c r="A33" s="6" t="inlineStr">
        <is>
          <t>L-016</t>
        </is>
      </c>
      <c r="B33" s="6" t="inlineStr">
        <is>
          <t>Trouser</t>
        </is>
      </c>
      <c r="C33" s="6" t="inlineStr">
        <is>
          <t>Wash and iron</t>
        </is>
      </c>
      <c r="D33" s="6" t="n">
        <v>4</v>
      </c>
      <c r="E33" s="11">
        <f>_xlfn.XLOOKUP(B33&amp;"|"&amp;C33,'Price list'!$D$5:$D$21,'Price list'!$C$5:$C$21,0)</f>
        <v/>
      </c>
      <c r="F33" s="11">
        <f>D33*E33</f>
        <v/>
      </c>
      <c r="G33" s="10">
        <f>A33&amp;"-"&amp;COUNTIF($A$5:A33,A33)</f>
        <v/>
      </c>
    </row>
    <row r="34">
      <c r="A34" s="6" t="inlineStr">
        <is>
          <t>L-017</t>
        </is>
      </c>
      <c r="B34" s="6" t="inlineStr">
        <is>
          <t>Kurta</t>
        </is>
      </c>
      <c r="C34" s="6" t="inlineStr">
        <is>
          <t>Dry clean</t>
        </is>
      </c>
      <c r="D34" s="6" t="n">
        <v>4</v>
      </c>
      <c r="E34" s="11">
        <f>_xlfn.XLOOKUP(B34&amp;"|"&amp;C34,'Price list'!$D$5:$D$21,'Price list'!$C$5:$C$21,0)</f>
        <v/>
      </c>
      <c r="F34" s="11">
        <f>D34*E34</f>
        <v/>
      </c>
      <c r="G34" s="10">
        <f>A34&amp;"-"&amp;COUNTIF($A$5:A34,A34)</f>
        <v/>
      </c>
    </row>
    <row r="35">
      <c r="A35" s="6" t="inlineStr">
        <is>
          <t>L-017</t>
        </is>
      </c>
      <c r="B35" s="6" t="inlineStr">
        <is>
          <t>Blanket</t>
        </is>
      </c>
      <c r="C35" s="6" t="inlineStr">
        <is>
          <t>Wash and iron</t>
        </is>
      </c>
      <c r="D35" s="6" t="n">
        <v>1</v>
      </c>
      <c r="E35" s="11">
        <f>_xlfn.XLOOKUP(B35&amp;"|"&amp;C35,'Price list'!$D$5:$D$21,'Price list'!$C$5:$C$21,0)</f>
        <v/>
      </c>
      <c r="F35" s="11">
        <f>D35*E35</f>
        <v/>
      </c>
      <c r="G35" s="10">
        <f>A35&amp;"-"&amp;COUNTIF($A$5:A35,A35)</f>
        <v/>
      </c>
    </row>
    <row r="36">
      <c r="A36" s="6" t="inlineStr">
        <is>
          <t>L-017</t>
        </is>
      </c>
      <c r="B36" s="6" t="inlineStr">
        <is>
          <t>Saree</t>
        </is>
      </c>
      <c r="C36" s="6" t="inlineStr">
        <is>
          <t>Iron only</t>
        </is>
      </c>
      <c r="D36" s="6" t="n">
        <v>2</v>
      </c>
      <c r="E36" s="11">
        <f>_xlfn.XLOOKUP(B36&amp;"|"&amp;C36,'Price list'!$D$5:$D$21,'Price list'!$C$5:$C$21,0)</f>
        <v/>
      </c>
      <c r="F36" s="11">
        <f>D36*E36</f>
        <v/>
      </c>
      <c r="G36" s="10">
        <f>A36&amp;"-"&amp;COUNTIF($A$5:A36,A36)</f>
        <v/>
      </c>
    </row>
    <row r="37">
      <c r="A37" s="6" t="inlineStr">
        <is>
          <t>L-018</t>
        </is>
      </c>
      <c r="B37" s="6" t="inlineStr">
        <is>
          <t>Trouser</t>
        </is>
      </c>
      <c r="C37" s="6" t="inlineStr">
        <is>
          <t>Iron only</t>
        </is>
      </c>
      <c r="D37" s="6" t="n">
        <v>5</v>
      </c>
      <c r="E37" s="11">
        <f>_xlfn.XLOOKUP(B37&amp;"|"&amp;C37,'Price list'!$D$5:$D$21,'Price list'!$C$5:$C$21,0)</f>
        <v/>
      </c>
      <c r="F37" s="11">
        <f>D37*E37</f>
        <v/>
      </c>
      <c r="G37" s="10">
        <f>A37&amp;"-"&amp;COUNTIF($A$5:A37,A37)</f>
        <v/>
      </c>
    </row>
    <row r="38">
      <c r="A38" s="6" t="inlineStr">
        <is>
          <t>L-018</t>
        </is>
      </c>
      <c r="B38" s="6" t="inlineStr">
        <is>
          <t>Shirt</t>
        </is>
      </c>
      <c r="C38" s="6" t="inlineStr">
        <is>
          <t>Dry clean</t>
        </is>
      </c>
      <c r="D38" s="6" t="n">
        <v>6</v>
      </c>
      <c r="E38" s="11">
        <f>_xlfn.XLOOKUP(B38&amp;"|"&amp;C38,'Price list'!$D$5:$D$21,'Price list'!$C$5:$C$21,0)</f>
        <v/>
      </c>
      <c r="F38" s="11">
        <f>D38*E38</f>
        <v/>
      </c>
      <c r="G38" s="10">
        <f>A38&amp;"-"&amp;COUNTIF($A$5:A38,A38)</f>
        <v/>
      </c>
    </row>
    <row r="39">
      <c r="A39" s="6" t="inlineStr">
        <is>
          <t>L-018</t>
        </is>
      </c>
      <c r="B39" s="6" t="inlineStr">
        <is>
          <t>Kurta</t>
        </is>
      </c>
      <c r="C39" s="6" t="inlineStr">
        <is>
          <t>Iron only</t>
        </is>
      </c>
      <c r="D39" s="6" t="n">
        <v>4</v>
      </c>
      <c r="E39" s="11">
        <f>_xlfn.XLOOKUP(B39&amp;"|"&amp;C39,'Price list'!$D$5:$D$21,'Price list'!$C$5:$C$21,0)</f>
        <v/>
      </c>
      <c r="F39" s="11">
        <f>D39*E39</f>
        <v/>
      </c>
      <c r="G39" s="10">
        <f>A39&amp;"-"&amp;COUNTIF($A$5:A39,A39)</f>
        <v/>
      </c>
    </row>
    <row r="40">
      <c r="A40" s="6" t="inlineStr">
        <is>
          <t>L-019</t>
        </is>
      </c>
      <c r="B40" s="6" t="inlineStr">
        <is>
          <t>Bedsheet</t>
        </is>
      </c>
      <c r="C40" s="6" t="inlineStr">
        <is>
          <t>Dry clean</t>
        </is>
      </c>
      <c r="D40" s="6" t="n">
        <v>3</v>
      </c>
      <c r="E40" s="11">
        <f>_xlfn.XLOOKUP(B40&amp;"|"&amp;C40,'Price list'!$D$5:$D$21,'Price list'!$C$5:$C$21,0)</f>
        <v/>
      </c>
      <c r="F40" s="11">
        <f>D40*E40</f>
        <v/>
      </c>
      <c r="G40" s="10">
        <f>A40&amp;"-"&amp;COUNTIF($A$5:A40,A40)</f>
        <v/>
      </c>
    </row>
    <row r="41">
      <c r="A41" s="6" t="inlineStr">
        <is>
          <t>L-019</t>
        </is>
      </c>
      <c r="B41" s="6" t="inlineStr">
        <is>
          <t>Kurta</t>
        </is>
      </c>
      <c r="C41" s="6" t="inlineStr">
        <is>
          <t>Iron only</t>
        </is>
      </c>
      <c r="D41" s="6" t="n">
        <v>4</v>
      </c>
      <c r="E41" s="11">
        <f>_xlfn.XLOOKUP(B41&amp;"|"&amp;C41,'Price list'!$D$5:$D$21,'Price list'!$C$5:$C$21,0)</f>
        <v/>
      </c>
      <c r="F41" s="11">
        <f>D41*E41</f>
        <v/>
      </c>
      <c r="G41" s="10">
        <f>A41&amp;"-"&amp;COUNTIF($A$5:A41,A41)</f>
        <v/>
      </c>
    </row>
    <row r="42">
      <c r="A42" s="6" t="inlineStr">
        <is>
          <t>L-019</t>
        </is>
      </c>
      <c r="B42" s="6" t="inlineStr">
        <is>
          <t>Blanket</t>
        </is>
      </c>
      <c r="C42" s="6" t="inlineStr">
        <is>
          <t>Dry clean</t>
        </is>
      </c>
      <c r="D42" s="6" t="n">
        <v>1</v>
      </c>
      <c r="E42" s="11">
        <f>_xlfn.XLOOKUP(B42&amp;"|"&amp;C42,'Price list'!$D$5:$D$21,'Price list'!$C$5:$C$21,0)</f>
        <v/>
      </c>
      <c r="F42" s="11">
        <f>D42*E42</f>
        <v/>
      </c>
      <c r="G42" s="10">
        <f>A42&amp;"-"&amp;COUNTIF($A$5:A42,A42)</f>
        <v/>
      </c>
    </row>
    <row r="43">
      <c r="A43" s="6" t="inlineStr">
        <is>
          <t>L-020</t>
        </is>
      </c>
      <c r="B43" s="6" t="inlineStr">
        <is>
          <t>Kurta</t>
        </is>
      </c>
      <c r="C43" s="6" t="inlineStr">
        <is>
          <t>Wash and iron</t>
        </is>
      </c>
      <c r="D43" s="6" t="n">
        <v>2</v>
      </c>
      <c r="E43" s="11">
        <f>_xlfn.XLOOKUP(B43&amp;"|"&amp;C43,'Price list'!$D$5:$D$21,'Price list'!$C$5:$C$21,0)</f>
        <v/>
      </c>
      <c r="F43" s="11">
        <f>D43*E43</f>
        <v/>
      </c>
      <c r="G43" s="10">
        <f>A43&amp;"-"&amp;COUNTIF($A$5:A43,A43)</f>
        <v/>
      </c>
    </row>
    <row r="44">
      <c r="A44" s="6" t="inlineStr">
        <is>
          <t>L-020</t>
        </is>
      </c>
      <c r="B44" s="6" t="inlineStr">
        <is>
          <t>Shirt</t>
        </is>
      </c>
      <c r="C44" s="6" t="inlineStr">
        <is>
          <t>Iron only</t>
        </is>
      </c>
      <c r="D44" s="6" t="n">
        <v>1</v>
      </c>
      <c r="E44" s="11">
        <f>_xlfn.XLOOKUP(B44&amp;"|"&amp;C44,'Price list'!$D$5:$D$21,'Price list'!$C$5:$C$21,0)</f>
        <v/>
      </c>
      <c r="F44" s="11">
        <f>D44*E44</f>
        <v/>
      </c>
      <c r="G44" s="10">
        <f>A44&amp;"-"&amp;COUNTIF($A$5:A44,A44)</f>
        <v/>
      </c>
    </row>
    <row r="45">
      <c r="A45" s="6" t="inlineStr">
        <is>
          <t>L-021</t>
        </is>
      </c>
      <c r="B45" s="6" t="inlineStr">
        <is>
          <t>Trouser</t>
        </is>
      </c>
      <c r="C45" s="6" t="inlineStr">
        <is>
          <t>Dry clean</t>
        </is>
      </c>
      <c r="D45" s="6" t="n">
        <v>6</v>
      </c>
      <c r="E45" s="11">
        <f>_xlfn.XLOOKUP(B45&amp;"|"&amp;C45,'Price list'!$D$5:$D$21,'Price list'!$C$5:$C$21,0)</f>
        <v/>
      </c>
      <c r="F45" s="11">
        <f>D45*E45</f>
        <v/>
      </c>
      <c r="G45" s="10">
        <f>A45&amp;"-"&amp;COUNTIF($A$5:A45,A45)</f>
        <v/>
      </c>
    </row>
    <row r="46">
      <c r="A46" s="6" t="inlineStr">
        <is>
          <t>L-022</t>
        </is>
      </c>
      <c r="B46" s="6" t="inlineStr">
        <is>
          <t>Blanket</t>
        </is>
      </c>
      <c r="C46" s="6" t="inlineStr">
        <is>
          <t>Dry clean</t>
        </is>
      </c>
      <c r="D46" s="6" t="n">
        <v>1</v>
      </c>
      <c r="E46" s="11">
        <f>_xlfn.XLOOKUP(B46&amp;"|"&amp;C46,'Price list'!$D$5:$D$21,'Price list'!$C$5:$C$21,0)</f>
        <v/>
      </c>
      <c r="F46" s="11">
        <f>D46*E46</f>
        <v/>
      </c>
      <c r="G46" s="10">
        <f>A46&amp;"-"&amp;COUNTIF($A$5:A46,A46)</f>
        <v/>
      </c>
    </row>
    <row r="47">
      <c r="A47" s="6" t="inlineStr">
        <is>
          <t>L-023</t>
        </is>
      </c>
      <c r="B47" s="6" t="inlineStr">
        <is>
          <t>Kurta</t>
        </is>
      </c>
      <c r="C47" s="6" t="inlineStr">
        <is>
          <t>Dry clean</t>
        </is>
      </c>
      <c r="D47" s="6" t="n">
        <v>5</v>
      </c>
      <c r="E47" s="11">
        <f>_xlfn.XLOOKUP(B47&amp;"|"&amp;C47,'Price list'!$D$5:$D$21,'Price list'!$C$5:$C$21,0)</f>
        <v/>
      </c>
      <c r="F47" s="11">
        <f>D47*E47</f>
        <v/>
      </c>
      <c r="G47" s="10">
        <f>A47&amp;"-"&amp;COUNTIF($A$5:A47,A47)</f>
        <v/>
      </c>
    </row>
    <row r="48">
      <c r="A48" s="6" t="inlineStr">
        <is>
          <t>L-023</t>
        </is>
      </c>
      <c r="B48" s="6" t="inlineStr">
        <is>
          <t>Saree</t>
        </is>
      </c>
      <c r="C48" s="6" t="inlineStr">
        <is>
          <t>Iron only</t>
        </is>
      </c>
      <c r="D48" s="6" t="n">
        <v>3</v>
      </c>
      <c r="E48" s="11">
        <f>_xlfn.XLOOKUP(B48&amp;"|"&amp;C48,'Price list'!$D$5:$D$21,'Price list'!$C$5:$C$21,0)</f>
        <v/>
      </c>
      <c r="F48" s="11">
        <f>D48*E48</f>
        <v/>
      </c>
      <c r="G48" s="10">
        <f>A48&amp;"-"&amp;COUNTIF($A$5:A48,A48)</f>
        <v/>
      </c>
    </row>
    <row r="49">
      <c r="A49" s="6" t="inlineStr">
        <is>
          <t>L-023</t>
        </is>
      </c>
      <c r="B49" s="6" t="inlineStr">
        <is>
          <t>Shirt</t>
        </is>
      </c>
      <c r="C49" s="6" t="inlineStr">
        <is>
          <t>Dry clean</t>
        </is>
      </c>
      <c r="D49" s="6" t="n">
        <v>3</v>
      </c>
      <c r="E49" s="11">
        <f>_xlfn.XLOOKUP(B49&amp;"|"&amp;C49,'Price list'!$D$5:$D$21,'Price list'!$C$5:$C$21,0)</f>
        <v/>
      </c>
      <c r="F49" s="11">
        <f>D49*E49</f>
        <v/>
      </c>
      <c r="G49" s="10">
        <f>A49&amp;"-"&amp;COUNTIF($A$5:A49,A49)</f>
        <v/>
      </c>
    </row>
    <row r="50">
      <c r="A50" s="6" t="inlineStr">
        <is>
          <t>L-024</t>
        </is>
      </c>
      <c r="B50" s="6" t="inlineStr">
        <is>
          <t>Saree</t>
        </is>
      </c>
      <c r="C50" s="6" t="inlineStr">
        <is>
          <t>Iron only</t>
        </is>
      </c>
      <c r="D50" s="6" t="n">
        <v>3</v>
      </c>
      <c r="E50" s="11">
        <f>_xlfn.XLOOKUP(B50&amp;"|"&amp;C50,'Price list'!$D$5:$D$21,'Price list'!$C$5:$C$21,0)</f>
        <v/>
      </c>
      <c r="F50" s="11">
        <f>D50*E50</f>
        <v/>
      </c>
      <c r="G50" s="10">
        <f>A50&amp;"-"&amp;COUNTIF($A$5:A50,A50)</f>
        <v/>
      </c>
    </row>
    <row r="51">
      <c r="A51" s="6" t="inlineStr">
        <is>
          <t>L-025</t>
        </is>
      </c>
      <c r="B51" s="6" t="inlineStr">
        <is>
          <t>Saree</t>
        </is>
      </c>
      <c r="C51" s="6" t="inlineStr">
        <is>
          <t>Wash and iron</t>
        </is>
      </c>
      <c r="D51" s="6" t="n">
        <v>5</v>
      </c>
      <c r="E51" s="11">
        <f>_xlfn.XLOOKUP(B51&amp;"|"&amp;C51,'Price list'!$D$5:$D$21,'Price list'!$C$5:$C$21,0)</f>
        <v/>
      </c>
      <c r="F51" s="11">
        <f>D51*E51</f>
        <v/>
      </c>
      <c r="G51" s="10">
        <f>A51&amp;"-"&amp;COUNTIF($A$5:A51,A51)</f>
        <v/>
      </c>
    </row>
    <row r="52">
      <c r="A52" s="6" t="inlineStr">
        <is>
          <t>L-025</t>
        </is>
      </c>
      <c r="B52" s="6" t="inlineStr">
        <is>
          <t>Shirt</t>
        </is>
      </c>
      <c r="C52" s="6" t="inlineStr">
        <is>
          <t>Dry clean</t>
        </is>
      </c>
      <c r="D52" s="6" t="n">
        <v>5</v>
      </c>
      <c r="E52" s="11">
        <f>_xlfn.XLOOKUP(B52&amp;"|"&amp;C52,'Price list'!$D$5:$D$21,'Price list'!$C$5:$C$21,0)</f>
        <v/>
      </c>
      <c r="F52" s="11">
        <f>D52*E52</f>
        <v/>
      </c>
      <c r="G52" s="10">
        <f>A52&amp;"-"&amp;COUNTIF($A$5:A52,A52)</f>
        <v/>
      </c>
    </row>
    <row r="53">
      <c r="A53" s="6" t="inlineStr">
        <is>
          <t>L-025</t>
        </is>
      </c>
      <c r="B53" s="6" t="inlineStr">
        <is>
          <t>Kurta</t>
        </is>
      </c>
      <c r="C53" s="6" t="inlineStr">
        <is>
          <t>Dry clean</t>
        </is>
      </c>
      <c r="D53" s="6" t="n">
        <v>2</v>
      </c>
      <c r="E53" s="11">
        <f>_xlfn.XLOOKUP(B53&amp;"|"&amp;C53,'Price list'!$D$5:$D$21,'Price list'!$C$5:$C$21,0)</f>
        <v/>
      </c>
      <c r="F53" s="11">
        <f>D53*E53</f>
        <v/>
      </c>
      <c r="G53" s="10">
        <f>A53&amp;"-"&amp;COUNTIF($A$5:A53,A53)</f>
        <v/>
      </c>
    </row>
    <row r="54">
      <c r="A54" s="6" t="inlineStr">
        <is>
          <t>L-026</t>
        </is>
      </c>
      <c r="B54" s="6" t="inlineStr">
        <is>
          <t>Trouser</t>
        </is>
      </c>
      <c r="C54" s="6" t="inlineStr">
        <is>
          <t>Iron only</t>
        </is>
      </c>
      <c r="D54" s="6" t="n">
        <v>2</v>
      </c>
      <c r="E54" s="11">
        <f>_xlfn.XLOOKUP(B54&amp;"|"&amp;C54,'Price list'!$D$5:$D$21,'Price list'!$C$5:$C$21,0)</f>
        <v/>
      </c>
      <c r="F54" s="11">
        <f>D54*E54</f>
        <v/>
      </c>
      <c r="G54" s="10">
        <f>A54&amp;"-"&amp;COUNTIF($A$5:A54,A54)</f>
        <v/>
      </c>
    </row>
    <row r="55">
      <c r="A55" s="6" t="inlineStr">
        <is>
          <t>L-027</t>
        </is>
      </c>
      <c r="B55" s="6" t="inlineStr">
        <is>
          <t>Shirt</t>
        </is>
      </c>
      <c r="C55" s="6" t="inlineStr">
        <is>
          <t>Wash and iron</t>
        </is>
      </c>
      <c r="D55" s="6" t="n">
        <v>6</v>
      </c>
      <c r="E55" s="11">
        <f>_xlfn.XLOOKUP(B55&amp;"|"&amp;C55,'Price list'!$D$5:$D$21,'Price list'!$C$5:$C$21,0)</f>
        <v/>
      </c>
      <c r="F55" s="11">
        <f>D55*E55</f>
        <v/>
      </c>
      <c r="G55" s="10">
        <f>A55&amp;"-"&amp;COUNTIF($A$5:A55,A55)</f>
        <v/>
      </c>
    </row>
    <row r="56">
      <c r="A56" s="6" t="inlineStr">
        <is>
          <t>L-027</t>
        </is>
      </c>
      <c r="B56" s="6" t="inlineStr">
        <is>
          <t>Bedsheet</t>
        </is>
      </c>
      <c r="C56" s="6" t="inlineStr">
        <is>
          <t>Wash and iron</t>
        </is>
      </c>
      <c r="D56" s="6" t="n">
        <v>2</v>
      </c>
      <c r="E56" s="11">
        <f>_xlfn.XLOOKUP(B56&amp;"|"&amp;C56,'Price list'!$D$5:$D$21,'Price list'!$C$5:$C$21,0)</f>
        <v/>
      </c>
      <c r="F56" s="11">
        <f>D56*E56</f>
        <v/>
      </c>
      <c r="G56" s="10">
        <f>A56&amp;"-"&amp;COUNTIF($A$5:A56,A56)</f>
        <v/>
      </c>
    </row>
    <row r="57">
      <c r="A57" s="6" t="inlineStr">
        <is>
          <t>L-027</t>
        </is>
      </c>
      <c r="B57" s="6" t="inlineStr">
        <is>
          <t>Bedsheet</t>
        </is>
      </c>
      <c r="C57" s="6" t="inlineStr">
        <is>
          <t>Iron only</t>
        </is>
      </c>
      <c r="D57" s="6" t="n">
        <v>6</v>
      </c>
      <c r="E57" s="11">
        <f>_xlfn.XLOOKUP(B57&amp;"|"&amp;C57,'Price list'!$D$5:$D$21,'Price list'!$C$5:$C$21,0)</f>
        <v/>
      </c>
      <c r="F57" s="11">
        <f>D57*E57</f>
        <v/>
      </c>
      <c r="G57" s="10">
        <f>A57&amp;"-"&amp;COUNTIF($A$5:A57,A57)</f>
        <v/>
      </c>
    </row>
    <row r="58">
      <c r="A58" s="6" t="inlineStr">
        <is>
          <t>L-028</t>
        </is>
      </c>
      <c r="B58" s="6" t="inlineStr">
        <is>
          <t>Kurta</t>
        </is>
      </c>
      <c r="C58" s="6" t="inlineStr">
        <is>
          <t>Iron only</t>
        </is>
      </c>
      <c r="D58" s="6" t="n">
        <v>4</v>
      </c>
      <c r="E58" s="11">
        <f>_xlfn.XLOOKUP(B58&amp;"|"&amp;C58,'Price list'!$D$5:$D$21,'Price list'!$C$5:$C$21,0)</f>
        <v/>
      </c>
      <c r="F58" s="11">
        <f>D58*E58</f>
        <v/>
      </c>
      <c r="G58" s="10">
        <f>A58&amp;"-"&amp;COUNTIF($A$5:A58,A58)</f>
        <v/>
      </c>
    </row>
    <row r="59">
      <c r="A59" s="6" t="inlineStr">
        <is>
          <t>L-028</t>
        </is>
      </c>
      <c r="B59" s="6" t="inlineStr">
        <is>
          <t>Kurta</t>
        </is>
      </c>
      <c r="C59" s="6" t="inlineStr">
        <is>
          <t>Dry clean</t>
        </is>
      </c>
      <c r="D59" s="6" t="n">
        <v>1</v>
      </c>
      <c r="E59" s="11">
        <f>_xlfn.XLOOKUP(B59&amp;"|"&amp;C59,'Price list'!$D$5:$D$21,'Price list'!$C$5:$C$21,0)</f>
        <v/>
      </c>
      <c r="F59" s="11">
        <f>D59*E59</f>
        <v/>
      </c>
      <c r="G59" s="10">
        <f>A59&amp;"-"&amp;COUNTIF($A$5:A59,A59)</f>
        <v/>
      </c>
    </row>
    <row r="60">
      <c r="A60" s="6" t="inlineStr">
        <is>
          <t>L-029</t>
        </is>
      </c>
      <c r="B60" s="6" t="inlineStr">
        <is>
          <t>Trouser</t>
        </is>
      </c>
      <c r="C60" s="6" t="inlineStr">
        <is>
          <t>Dry clean</t>
        </is>
      </c>
      <c r="D60" s="6" t="n">
        <v>2</v>
      </c>
      <c r="E60" s="11">
        <f>_xlfn.XLOOKUP(B60&amp;"|"&amp;C60,'Price list'!$D$5:$D$21,'Price list'!$C$5:$C$21,0)</f>
        <v/>
      </c>
      <c r="F60" s="11">
        <f>D60*E60</f>
        <v/>
      </c>
      <c r="G60" s="10">
        <f>A60&amp;"-"&amp;COUNTIF($A$5:A60,A60)</f>
        <v/>
      </c>
    </row>
    <row r="61">
      <c r="A61" s="6" t="inlineStr">
        <is>
          <t>L-029</t>
        </is>
      </c>
      <c r="B61" s="6" t="inlineStr">
        <is>
          <t>Saree</t>
        </is>
      </c>
      <c r="C61" s="6" t="inlineStr">
        <is>
          <t>Iron only</t>
        </is>
      </c>
      <c r="D61" s="6" t="n">
        <v>2</v>
      </c>
      <c r="E61" s="11">
        <f>_xlfn.XLOOKUP(B61&amp;"|"&amp;C61,'Price list'!$D$5:$D$21,'Price list'!$C$5:$C$21,0)</f>
        <v/>
      </c>
      <c r="F61" s="11">
        <f>D61*E61</f>
        <v/>
      </c>
      <c r="G61" s="10">
        <f>A61&amp;"-"&amp;COUNTIF($A$5:A61,A61)</f>
        <v/>
      </c>
    </row>
    <row r="62">
      <c r="A62" s="6" t="inlineStr">
        <is>
          <t>L-030</t>
        </is>
      </c>
      <c r="B62" s="6" t="inlineStr">
        <is>
          <t>Trouser</t>
        </is>
      </c>
      <c r="C62" s="6" t="inlineStr">
        <is>
          <t>Iron only</t>
        </is>
      </c>
      <c r="D62" s="6" t="n">
        <v>2</v>
      </c>
      <c r="E62" s="11">
        <f>_xlfn.XLOOKUP(B62&amp;"|"&amp;C62,'Price list'!$D$5:$D$21,'Price list'!$C$5:$C$21,0)</f>
        <v/>
      </c>
      <c r="F62" s="11">
        <f>D62*E62</f>
        <v/>
      </c>
      <c r="G62" s="10">
        <f>A62&amp;"-"&amp;COUNTIF($A$5:A62,A62)</f>
        <v/>
      </c>
    </row>
    <row r="63">
      <c r="A63" s="6" t="inlineStr">
        <is>
          <t>L-030</t>
        </is>
      </c>
      <c r="B63" s="6" t="inlineStr">
        <is>
          <t>Shirt</t>
        </is>
      </c>
      <c r="C63" s="6" t="inlineStr">
        <is>
          <t>Iron only</t>
        </is>
      </c>
      <c r="D63" s="6" t="n">
        <v>6</v>
      </c>
      <c r="E63" s="11">
        <f>_xlfn.XLOOKUP(B63&amp;"|"&amp;C63,'Price list'!$D$5:$D$21,'Price list'!$C$5:$C$21,0)</f>
        <v/>
      </c>
      <c r="F63" s="11">
        <f>D63*E63</f>
        <v/>
      </c>
      <c r="G63" s="10">
        <f>A63&amp;"-"&amp;COUNTIF($A$5:A63,A63)</f>
        <v/>
      </c>
    </row>
    <row r="64">
      <c r="A64" s="6" t="inlineStr">
        <is>
          <t>L-030</t>
        </is>
      </c>
      <c r="B64" s="6" t="inlineStr">
        <is>
          <t>Kurta</t>
        </is>
      </c>
      <c r="C64" s="6" t="inlineStr">
        <is>
          <t>Wash and iron</t>
        </is>
      </c>
      <c r="D64" s="6" t="n">
        <v>5</v>
      </c>
      <c r="E64" s="11">
        <f>_xlfn.XLOOKUP(B64&amp;"|"&amp;C64,'Price list'!$D$5:$D$21,'Price list'!$C$5:$C$21,0)</f>
        <v/>
      </c>
      <c r="F64" s="11">
        <f>D64*E64</f>
        <v/>
      </c>
      <c r="G64" s="10">
        <f>A64&amp;"-"&amp;COUNTIF($A$5:A64,A64)</f>
        <v/>
      </c>
    </row>
    <row r="65">
      <c r="A65" s="6" t="inlineStr">
        <is>
          <t>L-031</t>
        </is>
      </c>
      <c r="B65" s="6" t="inlineStr">
        <is>
          <t>Kurta</t>
        </is>
      </c>
      <c r="C65" s="6" t="inlineStr">
        <is>
          <t>Dry clean</t>
        </is>
      </c>
      <c r="D65" s="6" t="n">
        <v>6</v>
      </c>
      <c r="E65" s="11">
        <f>_xlfn.XLOOKUP(B65&amp;"|"&amp;C65,'Price list'!$D$5:$D$21,'Price list'!$C$5:$C$21,0)</f>
        <v/>
      </c>
      <c r="F65" s="11">
        <f>D65*E65</f>
        <v/>
      </c>
      <c r="G65" s="10">
        <f>A65&amp;"-"&amp;COUNTIF($A$5:A65,A65)</f>
        <v/>
      </c>
    </row>
    <row r="66">
      <c r="A66" s="6" t="inlineStr">
        <is>
          <t>L-031</t>
        </is>
      </c>
      <c r="B66" s="6" t="inlineStr">
        <is>
          <t>Blanket</t>
        </is>
      </c>
      <c r="C66" s="6" t="inlineStr">
        <is>
          <t>Wash and iron</t>
        </is>
      </c>
      <c r="D66" s="6" t="n">
        <v>1</v>
      </c>
      <c r="E66" s="11">
        <f>_xlfn.XLOOKUP(B66&amp;"|"&amp;C66,'Price list'!$D$5:$D$21,'Price list'!$C$5:$C$21,0)</f>
        <v/>
      </c>
      <c r="F66" s="11">
        <f>D66*E66</f>
        <v/>
      </c>
      <c r="G66" s="10">
        <f>A66&amp;"-"&amp;COUNTIF($A$5:A66,A66)</f>
        <v/>
      </c>
    </row>
    <row r="67">
      <c r="A67" s="6" t="inlineStr">
        <is>
          <t>L-032</t>
        </is>
      </c>
      <c r="B67" s="6" t="inlineStr">
        <is>
          <t>Kurta</t>
        </is>
      </c>
      <c r="C67" s="6" t="inlineStr">
        <is>
          <t>Iron only</t>
        </is>
      </c>
      <c r="D67" s="6" t="n">
        <v>1</v>
      </c>
      <c r="E67" s="11">
        <f>_xlfn.XLOOKUP(B67&amp;"|"&amp;C67,'Price list'!$D$5:$D$21,'Price list'!$C$5:$C$21,0)</f>
        <v/>
      </c>
      <c r="F67" s="11">
        <f>D67*E67</f>
        <v/>
      </c>
      <c r="G67" s="10">
        <f>A67&amp;"-"&amp;COUNTIF($A$5:A67,A67)</f>
        <v/>
      </c>
    </row>
    <row r="68">
      <c r="A68" s="6" t="inlineStr">
        <is>
          <t>L-032</t>
        </is>
      </c>
      <c r="B68" s="6" t="inlineStr">
        <is>
          <t>Saree</t>
        </is>
      </c>
      <c r="C68" s="6" t="inlineStr">
        <is>
          <t>Wash and iron</t>
        </is>
      </c>
      <c r="D68" s="6" t="n">
        <v>2</v>
      </c>
      <c r="E68" s="11">
        <f>_xlfn.XLOOKUP(B68&amp;"|"&amp;C68,'Price list'!$D$5:$D$21,'Price list'!$C$5:$C$21,0)</f>
        <v/>
      </c>
      <c r="F68" s="11">
        <f>D68*E68</f>
        <v/>
      </c>
      <c r="G68" s="10">
        <f>A68&amp;"-"&amp;COUNTIF($A$5:A68,A68)</f>
        <v/>
      </c>
    </row>
    <row r="69">
      <c r="A69" s="6" t="inlineStr">
        <is>
          <t>L-032</t>
        </is>
      </c>
      <c r="B69" s="6" t="inlineStr">
        <is>
          <t>Trouser</t>
        </is>
      </c>
      <c r="C69" s="6" t="inlineStr">
        <is>
          <t>Iron only</t>
        </is>
      </c>
      <c r="D69" s="6" t="n">
        <v>5</v>
      </c>
      <c r="E69" s="11">
        <f>_xlfn.XLOOKUP(B69&amp;"|"&amp;C69,'Price list'!$D$5:$D$21,'Price list'!$C$5:$C$21,0)</f>
        <v/>
      </c>
      <c r="F69" s="11">
        <f>D69*E69</f>
        <v/>
      </c>
      <c r="G69" s="10">
        <f>A69&amp;"-"&amp;COUNTIF($A$5:A69,A69)</f>
        <v/>
      </c>
    </row>
    <row r="70">
      <c r="A70" s="6" t="inlineStr">
        <is>
          <t>L-033</t>
        </is>
      </c>
      <c r="B70" s="6" t="inlineStr">
        <is>
          <t>Trouser</t>
        </is>
      </c>
      <c r="C70" s="6" t="inlineStr">
        <is>
          <t>Dry clean</t>
        </is>
      </c>
      <c r="D70" s="6" t="n">
        <v>1</v>
      </c>
      <c r="E70" s="11">
        <f>_xlfn.XLOOKUP(B70&amp;"|"&amp;C70,'Price list'!$D$5:$D$21,'Price list'!$C$5:$C$21,0)</f>
        <v/>
      </c>
      <c r="F70" s="11">
        <f>D70*E70</f>
        <v/>
      </c>
      <c r="G70" s="10">
        <f>A70&amp;"-"&amp;COUNTIF($A$5:A70,A70)</f>
        <v/>
      </c>
    </row>
    <row r="71">
      <c r="A71" s="6" t="inlineStr">
        <is>
          <t>L-034</t>
        </is>
      </c>
      <c r="B71" s="6" t="inlineStr">
        <is>
          <t>Shirt</t>
        </is>
      </c>
      <c r="C71" s="6" t="inlineStr">
        <is>
          <t>Iron only</t>
        </is>
      </c>
      <c r="D71" s="6" t="n">
        <v>3</v>
      </c>
      <c r="E71" s="11">
        <f>_xlfn.XLOOKUP(B71&amp;"|"&amp;C71,'Price list'!$D$5:$D$21,'Price list'!$C$5:$C$21,0)</f>
        <v/>
      </c>
      <c r="F71" s="11">
        <f>D71*E71</f>
        <v/>
      </c>
      <c r="G71" s="10">
        <f>A71&amp;"-"&amp;COUNTIF($A$5:A71,A71)</f>
        <v/>
      </c>
    </row>
    <row r="72">
      <c r="A72" s="6" t="inlineStr">
        <is>
          <t>L-034</t>
        </is>
      </c>
      <c r="B72" s="6" t="inlineStr">
        <is>
          <t>Blanket</t>
        </is>
      </c>
      <c r="C72" s="6" t="inlineStr">
        <is>
          <t>Dry clean</t>
        </is>
      </c>
      <c r="D72" s="6" t="n">
        <v>1</v>
      </c>
      <c r="E72" s="11">
        <f>_xlfn.XLOOKUP(B72&amp;"|"&amp;C72,'Price list'!$D$5:$D$21,'Price list'!$C$5:$C$21,0)</f>
        <v/>
      </c>
      <c r="F72" s="11">
        <f>D72*E72</f>
        <v/>
      </c>
      <c r="G72" s="10">
        <f>A72&amp;"-"&amp;COUNTIF($A$5:A72,A72)</f>
        <v/>
      </c>
    </row>
    <row r="73">
      <c r="A73" s="6" t="inlineStr">
        <is>
          <t>L-035</t>
        </is>
      </c>
      <c r="B73" s="6" t="inlineStr">
        <is>
          <t>Kurta</t>
        </is>
      </c>
      <c r="C73" s="6" t="inlineStr">
        <is>
          <t>Dry clean</t>
        </is>
      </c>
      <c r="D73" s="6" t="n">
        <v>4</v>
      </c>
      <c r="E73" s="11">
        <f>_xlfn.XLOOKUP(B73&amp;"|"&amp;C73,'Price list'!$D$5:$D$21,'Price list'!$C$5:$C$21,0)</f>
        <v/>
      </c>
      <c r="F73" s="11">
        <f>D73*E73</f>
        <v/>
      </c>
      <c r="G73" s="10">
        <f>A73&amp;"-"&amp;COUNTIF($A$5:A73,A73)</f>
        <v/>
      </c>
    </row>
    <row r="74">
      <c r="A74" s="6" t="inlineStr">
        <is>
          <t>L-035</t>
        </is>
      </c>
      <c r="B74" s="6" t="inlineStr">
        <is>
          <t>Blanket</t>
        </is>
      </c>
      <c r="C74" s="6" t="inlineStr">
        <is>
          <t>Wash and iron</t>
        </is>
      </c>
      <c r="D74" s="6" t="n">
        <v>1</v>
      </c>
      <c r="E74" s="11">
        <f>_xlfn.XLOOKUP(B74&amp;"|"&amp;C74,'Price list'!$D$5:$D$21,'Price list'!$C$5:$C$21,0)</f>
        <v/>
      </c>
      <c r="F74" s="11">
        <f>D74*E74</f>
        <v/>
      </c>
      <c r="G74" s="10">
        <f>A74&amp;"-"&amp;COUNTIF($A$5:A74,A74)</f>
        <v/>
      </c>
    </row>
    <row r="75">
      <c r="A75" s="6" t="inlineStr">
        <is>
          <t>L-035</t>
        </is>
      </c>
      <c r="B75" s="6" t="inlineStr">
        <is>
          <t>Shirt</t>
        </is>
      </c>
      <c r="C75" s="6" t="inlineStr">
        <is>
          <t>Wash and iron</t>
        </is>
      </c>
      <c r="D75" s="6" t="n">
        <v>6</v>
      </c>
      <c r="E75" s="11">
        <f>_xlfn.XLOOKUP(B75&amp;"|"&amp;C75,'Price list'!$D$5:$D$21,'Price list'!$C$5:$C$21,0)</f>
        <v/>
      </c>
      <c r="F75" s="11">
        <f>D75*E75</f>
        <v/>
      </c>
      <c r="G75" s="10">
        <f>A75&amp;"-"&amp;COUNTIF($A$5:A75,A75)</f>
        <v/>
      </c>
    </row>
  </sheetData>
  <dataValidations count="1">
    <dataValidation sqref="C5:C3000" showDropDown="0" showInputMessage="0" showErrorMessage="1" allowBlank="1" errorTitle="Not in the list" error="Pick a value from the list" type="list">
      <formula1>=Setup!$D$3:$D$5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6" customWidth="1" min="3" max="3"/>
    <col width="9" customWidth="1" min="4" max="4"/>
    <col width="7" customWidth="1" min="5" max="5"/>
    <col width="11" customWidth="1" min="6" max="6"/>
    <col width="9" customWidth="1" min="7" max="7"/>
    <col width="10" customWidth="1" min="8" max="8"/>
    <col width="11" customWidth="1" min="9" max="9"/>
    <col width="11" customWidth="1" min="10" max="10"/>
    <col width="11" customWidth="1" min="11" max="11"/>
  </cols>
  <sheetData>
    <row r="1">
      <c r="A1" s="1" t="inlineStr">
        <is>
          <t>Orders</t>
        </is>
      </c>
    </row>
    <row r="2">
      <c r="A2" s="2" t="inlineStr">
        <is>
          <t>Due = date + standard or express days. Amount = lines × (1 + surcharge when express). Status from the delivered date.</t>
        </is>
      </c>
    </row>
    <row r="4">
      <c r="A4" s="8" t="inlineStr">
        <is>
          <t>Order no</t>
        </is>
      </c>
      <c r="B4" s="8" t="inlineStr">
        <is>
          <t>Date</t>
        </is>
      </c>
      <c r="C4" s="8" t="inlineStr">
        <is>
          <t>Customer</t>
        </is>
      </c>
      <c r="D4" s="8" t="inlineStr">
        <is>
          <t>Express?</t>
        </is>
      </c>
      <c r="E4" s="8" t="inlineStr">
        <is>
          <t>Pieces</t>
        </is>
      </c>
      <c r="F4" s="8" t="inlineStr">
        <is>
          <t>Amount (₹)</t>
        </is>
      </c>
      <c r="G4" s="8" t="inlineStr">
        <is>
          <t>Paid (₹)</t>
        </is>
      </c>
      <c r="H4" s="8" t="inlineStr">
        <is>
          <t>Balance (₹)</t>
        </is>
      </c>
      <c r="I4" s="8" t="inlineStr">
        <is>
          <t>Due</t>
        </is>
      </c>
      <c r="J4" s="8" t="inlineStr">
        <is>
          <t>Delivered</t>
        </is>
      </c>
      <c r="K4" s="8" t="inlineStr">
        <is>
          <t>Status</t>
        </is>
      </c>
    </row>
    <row r="5">
      <c r="A5" s="6" t="inlineStr">
        <is>
          <t>L-001</t>
        </is>
      </c>
      <c r="B5" s="5" t="n">
        <v>46296</v>
      </c>
      <c r="C5" s="6" t="inlineStr">
        <is>
          <t>Zoya Khan</t>
        </is>
      </c>
      <c r="D5" s="6" t="inlineStr">
        <is>
          <t>No</t>
        </is>
      </c>
      <c r="E5" s="10">
        <f>SUMIFS('Order lines'!$D$5:$D$3000,'Order lines'!$A$5:$A$3000,A5)</f>
        <v/>
      </c>
      <c r="F5" s="11">
        <f>ROUND(SUMIFS('Order lines'!$F$5:$F$3000,'Order lines'!$A$5:$A$3000,A5)*IF(D5="Yes",1+Setup!$B$4,1),0)</f>
        <v/>
      </c>
      <c r="G5" s="9" t="n">
        <v>380</v>
      </c>
      <c r="H5" s="11">
        <f>F5-G5</f>
        <v/>
      </c>
      <c r="I5" s="12">
        <f>B5+IF(D5="Yes",Setup!$B$6,Setup!$B$5)</f>
        <v/>
      </c>
      <c r="J5" s="5" t="n">
        <v>46299</v>
      </c>
      <c r="K5" s="10">
        <f>IF(J5&lt;&gt;"","Delivered",IF(I5&lt;Setup!$B$3,"Overdue",IF(I5=Setup!$B$3,"Due today","In process")))</f>
        <v/>
      </c>
    </row>
    <row r="6">
      <c r="A6" s="6" t="inlineStr">
        <is>
          <t>L-002</t>
        </is>
      </c>
      <c r="B6" s="5" t="n">
        <v>46297</v>
      </c>
      <c r="C6" s="6" t="inlineStr">
        <is>
          <t>Amir Sayyed</t>
        </is>
      </c>
      <c r="D6" s="6" t="inlineStr">
        <is>
          <t>No</t>
        </is>
      </c>
      <c r="E6" s="10">
        <f>SUMIFS('Order lines'!$D$5:$D$3000,'Order lines'!$A$5:$A$3000,A6)</f>
        <v/>
      </c>
      <c r="F6" s="11">
        <f>ROUND(SUMIFS('Order lines'!$F$5:$F$3000,'Order lines'!$A$5:$A$3000,A6)*IF(D6="Yes",1+Setup!$B$4,1),0)</f>
        <v/>
      </c>
      <c r="G6" s="9" t="n">
        <v>60</v>
      </c>
      <c r="H6" s="11">
        <f>F6-G6</f>
        <v/>
      </c>
      <c r="I6" s="12">
        <f>B6+IF(D6="Yes",Setup!$B$6,Setup!$B$5)</f>
        <v/>
      </c>
      <c r="J6" s="5" t="n">
        <v>46301</v>
      </c>
      <c r="K6" s="10">
        <f>IF(J6&lt;&gt;"","Delivered",IF(I6&lt;Setup!$B$3,"Overdue",IF(I6=Setup!$B$3,"Due today","In process")))</f>
        <v/>
      </c>
    </row>
    <row r="7">
      <c r="A7" s="6" t="inlineStr">
        <is>
          <t>L-003</t>
        </is>
      </c>
      <c r="B7" s="5" t="n">
        <v>46297</v>
      </c>
      <c r="C7" s="6" t="inlineStr">
        <is>
          <t>Amir Sayyed</t>
        </is>
      </c>
      <c r="D7" s="6" t="inlineStr">
        <is>
          <t>Yes</t>
        </is>
      </c>
      <c r="E7" s="10">
        <f>SUMIFS('Order lines'!$D$5:$D$3000,'Order lines'!$A$5:$A$3000,A7)</f>
        <v/>
      </c>
      <c r="F7" s="11">
        <f>ROUND(SUMIFS('Order lines'!$F$5:$F$3000,'Order lines'!$A$5:$A$3000,A7)*IF(D7="Yes",1+Setup!$B$4,1),0)</f>
        <v/>
      </c>
      <c r="G7" s="9" t="n">
        <v>0</v>
      </c>
      <c r="H7" s="11">
        <f>F7-G7</f>
        <v/>
      </c>
      <c r="I7" s="12">
        <f>B7+IF(D7="Yes",Setup!$B$6,Setup!$B$5)</f>
        <v/>
      </c>
      <c r="J7" s="5" t="n"/>
      <c r="K7" s="10">
        <f>IF(J7&lt;&gt;"","Delivered",IF(I7&lt;Setup!$B$3,"Overdue",IF(I7=Setup!$B$3,"Due today","In process")))</f>
        <v/>
      </c>
    </row>
    <row r="8">
      <c r="A8" s="6" t="inlineStr">
        <is>
          <t>L-004</t>
        </is>
      </c>
      <c r="B8" s="5" t="n">
        <v>46298</v>
      </c>
      <c r="C8" s="6" t="inlineStr">
        <is>
          <t>Rani Patil</t>
        </is>
      </c>
      <c r="D8" s="6" t="inlineStr">
        <is>
          <t>No</t>
        </is>
      </c>
      <c r="E8" s="10">
        <f>SUMIFS('Order lines'!$D$5:$D$3000,'Order lines'!$A$5:$A$3000,A8)</f>
        <v/>
      </c>
      <c r="F8" s="11">
        <f>ROUND(SUMIFS('Order lines'!$F$5:$F$3000,'Order lines'!$A$5:$A$3000,A8)*IF(D8="Yes",1+Setup!$B$4,1),0)</f>
        <v/>
      </c>
      <c r="G8" s="9" t="n">
        <v>0</v>
      </c>
      <c r="H8" s="11">
        <f>F8-G8</f>
        <v/>
      </c>
      <c r="I8" s="12">
        <f>B8+IF(D8="Yes",Setup!$B$6,Setup!$B$5)</f>
        <v/>
      </c>
      <c r="J8" s="5" t="n"/>
      <c r="K8" s="10">
        <f>IF(J8&lt;&gt;"","Delivered",IF(I8&lt;Setup!$B$3,"Overdue",IF(I8=Setup!$B$3,"Due today","In process")))</f>
        <v/>
      </c>
    </row>
    <row r="9">
      <c r="A9" s="6" t="inlineStr">
        <is>
          <t>L-005</t>
        </is>
      </c>
      <c r="B9" s="5" t="n">
        <v>46298</v>
      </c>
      <c r="C9" s="6" t="inlineStr">
        <is>
          <t>Salman Shaikh</t>
        </is>
      </c>
      <c r="D9" s="6" t="inlineStr">
        <is>
          <t>No</t>
        </is>
      </c>
      <c r="E9" s="10">
        <f>SUMIFS('Order lines'!$D$5:$D$3000,'Order lines'!$A$5:$A$3000,A9)</f>
        <v/>
      </c>
      <c r="F9" s="11">
        <f>ROUND(SUMIFS('Order lines'!$F$5:$F$3000,'Order lines'!$A$5:$A$3000,A9)*IF(D9="Yes",1+Setup!$B$4,1),0)</f>
        <v/>
      </c>
      <c r="G9" s="9" t="n">
        <v>220</v>
      </c>
      <c r="H9" s="11">
        <f>F9-G9</f>
        <v/>
      </c>
      <c r="I9" s="12">
        <f>B9+IF(D9="Yes",Setup!$B$6,Setup!$B$5)</f>
        <v/>
      </c>
      <c r="J9" s="5" t="n">
        <v>46301</v>
      </c>
      <c r="K9" s="10">
        <f>IF(J9&lt;&gt;"","Delivered",IF(I9&lt;Setup!$B$3,"Overdue",IF(I9=Setup!$B$3,"Due today","In process")))</f>
        <v/>
      </c>
    </row>
    <row r="10">
      <c r="A10" s="6" t="inlineStr">
        <is>
          <t>L-006</t>
        </is>
      </c>
      <c r="B10" s="5" t="n">
        <v>46299</v>
      </c>
      <c r="C10" s="6" t="inlineStr">
        <is>
          <t>Amir Sayyed</t>
        </is>
      </c>
      <c r="D10" s="6" t="inlineStr">
        <is>
          <t>No</t>
        </is>
      </c>
      <c r="E10" s="10">
        <f>SUMIFS('Order lines'!$D$5:$D$3000,'Order lines'!$A$5:$A$3000,A10)</f>
        <v/>
      </c>
      <c r="F10" s="11">
        <f>ROUND(SUMIFS('Order lines'!$F$5:$F$3000,'Order lines'!$A$5:$A$3000,A10)*IF(D10="Yes",1+Setup!$B$4,1),0)</f>
        <v/>
      </c>
      <c r="G10" s="9" t="n">
        <v>660</v>
      </c>
      <c r="H10" s="11">
        <f>F10-G10</f>
        <v/>
      </c>
      <c r="I10" s="12">
        <f>B10+IF(D10="Yes",Setup!$B$6,Setup!$B$5)</f>
        <v/>
      </c>
      <c r="J10" s="5" t="n">
        <v>46303</v>
      </c>
      <c r="K10" s="10">
        <f>IF(J10&lt;&gt;"","Delivered",IF(I10&lt;Setup!$B$3,"Overdue",IF(I10=Setup!$B$3,"Due today","In process")))</f>
        <v/>
      </c>
    </row>
    <row r="11">
      <c r="A11" s="6" t="inlineStr">
        <is>
          <t>L-007</t>
        </is>
      </c>
      <c r="B11" s="5" t="n">
        <v>46299</v>
      </c>
      <c r="C11" s="6" t="inlineStr">
        <is>
          <t>Amir Sayyed</t>
        </is>
      </c>
      <c r="D11" s="6" t="inlineStr">
        <is>
          <t>No</t>
        </is>
      </c>
      <c r="E11" s="10">
        <f>SUMIFS('Order lines'!$D$5:$D$3000,'Order lines'!$A$5:$A$3000,A11)</f>
        <v/>
      </c>
      <c r="F11" s="11">
        <f>ROUND(SUMIFS('Order lines'!$F$5:$F$3000,'Order lines'!$A$5:$A$3000,A11)*IF(D11="Yes",1+Setup!$B$4,1),0)</f>
        <v/>
      </c>
      <c r="G11" s="9" t="n">
        <v>480</v>
      </c>
      <c r="H11" s="11">
        <f>F11-G11</f>
        <v/>
      </c>
      <c r="I11" s="12">
        <f>B11+IF(D11="Yes",Setup!$B$6,Setup!$B$5)</f>
        <v/>
      </c>
      <c r="J11" s="5" t="n">
        <v>46302</v>
      </c>
      <c r="K11" s="10">
        <f>IF(J11&lt;&gt;"","Delivered",IF(I11&lt;Setup!$B$3,"Overdue",IF(I11=Setup!$B$3,"Due today","In process")))</f>
        <v/>
      </c>
    </row>
    <row r="12">
      <c r="A12" s="6" t="inlineStr">
        <is>
          <t>L-008</t>
        </is>
      </c>
      <c r="B12" s="5" t="n">
        <v>46300</v>
      </c>
      <c r="C12" s="6" t="inlineStr">
        <is>
          <t>Rani Patil</t>
        </is>
      </c>
      <c r="D12" s="6" t="inlineStr">
        <is>
          <t>No</t>
        </is>
      </c>
      <c r="E12" s="10">
        <f>SUMIFS('Order lines'!$D$5:$D$3000,'Order lines'!$A$5:$A$3000,A12)</f>
        <v/>
      </c>
      <c r="F12" s="11">
        <f>ROUND(SUMIFS('Order lines'!$F$5:$F$3000,'Order lines'!$A$5:$A$3000,A12)*IF(D12="Yes",1+Setup!$B$4,1),0)</f>
        <v/>
      </c>
      <c r="G12" s="9" t="n">
        <v>705</v>
      </c>
      <c r="H12" s="11">
        <f>F12-G12</f>
        <v/>
      </c>
      <c r="I12" s="12">
        <f>B12+IF(D12="Yes",Setup!$B$6,Setup!$B$5)</f>
        <v/>
      </c>
      <c r="J12" s="5" t="n">
        <v>46303</v>
      </c>
      <c r="K12" s="10">
        <f>IF(J12&lt;&gt;"","Delivered",IF(I12&lt;Setup!$B$3,"Overdue",IF(I12=Setup!$B$3,"Due today","In process")))</f>
        <v/>
      </c>
    </row>
    <row r="13">
      <c r="A13" s="6" t="inlineStr">
        <is>
          <t>L-009</t>
        </is>
      </c>
      <c r="B13" s="5" t="n">
        <v>46300</v>
      </c>
      <c r="C13" s="6" t="inlineStr">
        <is>
          <t>Shahrukh Mulla</t>
        </is>
      </c>
      <c r="D13" s="6" t="inlineStr">
        <is>
          <t>No</t>
        </is>
      </c>
      <c r="E13" s="10">
        <f>SUMIFS('Order lines'!$D$5:$D$3000,'Order lines'!$A$5:$A$3000,A13)</f>
        <v/>
      </c>
      <c r="F13" s="11">
        <f>ROUND(SUMIFS('Order lines'!$F$5:$F$3000,'Order lines'!$A$5:$A$3000,A13)*IF(D13="Yes",1+Setup!$B$4,1),0)</f>
        <v/>
      </c>
      <c r="G13" s="9" t="n">
        <v>1095</v>
      </c>
      <c r="H13" s="11">
        <f>F13-G13</f>
        <v/>
      </c>
      <c r="I13" s="12">
        <f>B13+IF(D13="Yes",Setup!$B$6,Setup!$B$5)</f>
        <v/>
      </c>
      <c r="J13" s="5" t="n">
        <v>46303</v>
      </c>
      <c r="K13" s="10">
        <f>IF(J13&lt;&gt;"","Delivered",IF(I13&lt;Setup!$B$3,"Overdue",IF(I13=Setup!$B$3,"Due today","In process")))</f>
        <v/>
      </c>
    </row>
    <row r="14">
      <c r="A14" s="6" t="inlineStr">
        <is>
          <t>L-010</t>
        </is>
      </c>
      <c r="B14" s="5" t="n">
        <v>46300</v>
      </c>
      <c r="C14" s="6" t="inlineStr">
        <is>
          <t>Rani Patil</t>
        </is>
      </c>
      <c r="D14" s="6" t="inlineStr">
        <is>
          <t>No</t>
        </is>
      </c>
      <c r="E14" s="10">
        <f>SUMIFS('Order lines'!$D$5:$D$3000,'Order lines'!$A$5:$A$3000,A14)</f>
        <v/>
      </c>
      <c r="F14" s="11">
        <f>ROUND(SUMIFS('Order lines'!$F$5:$F$3000,'Order lines'!$A$5:$A$3000,A14)*IF(D14="Yes",1+Setup!$B$4,1),0)</f>
        <v/>
      </c>
      <c r="G14" s="9" t="n">
        <v>300</v>
      </c>
      <c r="H14" s="11">
        <f>F14-G14</f>
        <v/>
      </c>
      <c r="I14" s="12">
        <f>B14+IF(D14="Yes",Setup!$B$6,Setup!$B$5)</f>
        <v/>
      </c>
      <c r="J14" s="5" t="n">
        <v>46303</v>
      </c>
      <c r="K14" s="10">
        <f>IF(J14&lt;&gt;"","Delivered",IF(I14&lt;Setup!$B$3,"Overdue",IF(I14=Setup!$B$3,"Due today","In process")))</f>
        <v/>
      </c>
    </row>
    <row r="15">
      <c r="A15" s="6" t="inlineStr">
        <is>
          <t>L-011</t>
        </is>
      </c>
      <c r="B15" s="5" t="n">
        <v>46301</v>
      </c>
      <c r="C15" s="6" t="inlineStr">
        <is>
          <t>Zoya Khan</t>
        </is>
      </c>
      <c r="D15" s="6" t="inlineStr">
        <is>
          <t>No</t>
        </is>
      </c>
      <c r="E15" s="10">
        <f>SUMIFS('Order lines'!$D$5:$D$3000,'Order lines'!$A$5:$A$3000,A15)</f>
        <v/>
      </c>
      <c r="F15" s="11">
        <f>ROUND(SUMIFS('Order lines'!$F$5:$F$3000,'Order lines'!$A$5:$A$3000,A15)*IF(D15="Yes",1+Setup!$B$4,1),0)</f>
        <v/>
      </c>
      <c r="G15" s="9" t="n">
        <v>600</v>
      </c>
      <c r="H15" s="11">
        <f>F15-G15</f>
        <v/>
      </c>
      <c r="I15" s="12">
        <f>B15+IF(D15="Yes",Setup!$B$6,Setup!$B$5)</f>
        <v/>
      </c>
      <c r="J15" s="5" t="n">
        <v>46304</v>
      </c>
      <c r="K15" s="10">
        <f>IF(J15&lt;&gt;"","Delivered",IF(I15&lt;Setup!$B$3,"Overdue",IF(I15=Setup!$B$3,"Due today","In process")))</f>
        <v/>
      </c>
    </row>
    <row r="16">
      <c r="A16" s="6" t="inlineStr">
        <is>
          <t>L-012</t>
        </is>
      </c>
      <c r="B16" s="5" t="n">
        <v>46301</v>
      </c>
      <c r="C16" s="6" t="inlineStr">
        <is>
          <t>Salman Shaikh</t>
        </is>
      </c>
      <c r="D16" s="6" t="inlineStr">
        <is>
          <t>Yes</t>
        </is>
      </c>
      <c r="E16" s="10">
        <f>SUMIFS('Order lines'!$D$5:$D$3000,'Order lines'!$A$5:$A$3000,A16)</f>
        <v/>
      </c>
      <c r="F16" s="11">
        <f>ROUND(SUMIFS('Order lines'!$F$5:$F$3000,'Order lines'!$A$5:$A$3000,A16)*IF(D16="Yes",1+Setup!$B$4,1),0)</f>
        <v/>
      </c>
      <c r="G16" s="9" t="n">
        <v>450</v>
      </c>
      <c r="H16" s="11">
        <f>F16-G16</f>
        <v/>
      </c>
      <c r="I16" s="12">
        <f>B16+IF(D16="Yes",Setup!$B$6,Setup!$B$5)</f>
        <v/>
      </c>
      <c r="J16" s="5" t="n">
        <v>46302</v>
      </c>
      <c r="K16" s="10">
        <f>IF(J16&lt;&gt;"","Delivered",IF(I16&lt;Setup!$B$3,"Overdue",IF(I16=Setup!$B$3,"Due today","In process")))</f>
        <v/>
      </c>
    </row>
    <row r="17">
      <c r="A17" s="6" t="inlineStr">
        <is>
          <t>L-013</t>
        </is>
      </c>
      <c r="B17" s="5" t="n">
        <v>46301</v>
      </c>
      <c r="C17" s="6" t="inlineStr">
        <is>
          <t>Ravina More</t>
        </is>
      </c>
      <c r="D17" s="6" t="inlineStr">
        <is>
          <t>No</t>
        </is>
      </c>
      <c r="E17" s="10">
        <f>SUMIFS('Order lines'!$D$5:$D$3000,'Order lines'!$A$5:$A$3000,A17)</f>
        <v/>
      </c>
      <c r="F17" s="11">
        <f>ROUND(SUMIFS('Order lines'!$F$5:$F$3000,'Order lines'!$A$5:$A$3000,A17)*IF(D17="Yes",1+Setup!$B$4,1),0)</f>
        <v/>
      </c>
      <c r="G17" s="9" t="n">
        <v>960</v>
      </c>
      <c r="H17" s="11">
        <f>F17-G17</f>
        <v/>
      </c>
      <c r="I17" s="12">
        <f>B17+IF(D17="Yes",Setup!$B$6,Setup!$B$5)</f>
        <v/>
      </c>
      <c r="J17" s="5" t="n">
        <v>46305</v>
      </c>
      <c r="K17" s="10">
        <f>IF(J17&lt;&gt;"","Delivered",IF(I17&lt;Setup!$B$3,"Overdue",IF(I17=Setup!$B$3,"Due today","In process")))</f>
        <v/>
      </c>
    </row>
    <row r="18">
      <c r="A18" s="6" t="inlineStr">
        <is>
          <t>L-014</t>
        </is>
      </c>
      <c r="B18" s="5" t="n">
        <v>46302</v>
      </c>
      <c r="C18" s="6" t="inlineStr">
        <is>
          <t>Salman Shaikh</t>
        </is>
      </c>
      <c r="D18" s="6" t="inlineStr">
        <is>
          <t>Yes</t>
        </is>
      </c>
      <c r="E18" s="10">
        <f>SUMIFS('Order lines'!$D$5:$D$3000,'Order lines'!$A$5:$A$3000,A18)</f>
        <v/>
      </c>
      <c r="F18" s="11">
        <f>ROUND(SUMIFS('Order lines'!$F$5:$F$3000,'Order lines'!$A$5:$A$3000,A18)*IF(D18="Yes",1+Setup!$B$4,1),0)</f>
        <v/>
      </c>
      <c r="G18" s="9" t="n">
        <v>1140</v>
      </c>
      <c r="H18" s="11">
        <f>F18-G18</f>
        <v/>
      </c>
      <c r="I18" s="12">
        <f>B18+IF(D18="Yes",Setup!$B$6,Setup!$B$5)</f>
        <v/>
      </c>
      <c r="J18" s="5" t="n">
        <v>46303</v>
      </c>
      <c r="K18" s="10">
        <f>IF(J18&lt;&gt;"","Delivered",IF(I18&lt;Setup!$B$3,"Overdue",IF(I18=Setup!$B$3,"Due today","In process")))</f>
        <v/>
      </c>
    </row>
    <row r="19">
      <c r="A19" s="6" t="inlineStr">
        <is>
          <t>L-015</t>
        </is>
      </c>
      <c r="B19" s="5" t="n">
        <v>46303</v>
      </c>
      <c r="C19" s="6" t="inlineStr">
        <is>
          <t>Zoya Khan</t>
        </is>
      </c>
      <c r="D19" s="6" t="inlineStr">
        <is>
          <t>No</t>
        </is>
      </c>
      <c r="E19" s="10">
        <f>SUMIFS('Order lines'!$D$5:$D$3000,'Order lines'!$A$5:$A$3000,A19)</f>
        <v/>
      </c>
      <c r="F19" s="11">
        <f>ROUND(SUMIFS('Order lines'!$F$5:$F$3000,'Order lines'!$A$5:$A$3000,A19)*IF(D19="Yes",1+Setup!$B$4,1),0)</f>
        <v/>
      </c>
      <c r="G19" s="9" t="n">
        <v>90</v>
      </c>
      <c r="H19" s="11">
        <f>F19-G19</f>
        <v/>
      </c>
      <c r="I19" s="12">
        <f>B19+IF(D19="Yes",Setup!$B$6,Setup!$B$5)</f>
        <v/>
      </c>
      <c r="J19" s="5" t="n">
        <v>46306</v>
      </c>
      <c r="K19" s="10">
        <f>IF(J19&lt;&gt;"","Delivered",IF(I19&lt;Setup!$B$3,"Overdue",IF(I19=Setup!$B$3,"Due today","In process")))</f>
        <v/>
      </c>
    </row>
    <row r="20">
      <c r="A20" s="6" t="inlineStr">
        <is>
          <t>L-016</t>
        </is>
      </c>
      <c r="B20" s="5" t="n">
        <v>46303</v>
      </c>
      <c r="C20" s="6" t="inlineStr">
        <is>
          <t>Salman Shaikh</t>
        </is>
      </c>
      <c r="D20" s="6" t="inlineStr">
        <is>
          <t>No</t>
        </is>
      </c>
      <c r="E20" s="10">
        <f>SUMIFS('Order lines'!$D$5:$D$3000,'Order lines'!$A$5:$A$3000,A20)</f>
        <v/>
      </c>
      <c r="F20" s="11">
        <f>ROUND(SUMIFS('Order lines'!$F$5:$F$3000,'Order lines'!$A$5:$A$3000,A20)*IF(D20="Yes",1+Setup!$B$4,1),0)</f>
        <v/>
      </c>
      <c r="G20" s="9" t="n">
        <v>160</v>
      </c>
      <c r="H20" s="11">
        <f>F20-G20</f>
        <v/>
      </c>
      <c r="I20" s="12">
        <f>B20+IF(D20="Yes",Setup!$B$6,Setup!$B$5)</f>
        <v/>
      </c>
      <c r="J20" s="5" t="n">
        <v>46306</v>
      </c>
      <c r="K20" s="10">
        <f>IF(J20&lt;&gt;"","Delivered",IF(I20&lt;Setup!$B$3,"Overdue",IF(I20=Setup!$B$3,"Due today","In process")))</f>
        <v/>
      </c>
    </row>
    <row r="21">
      <c r="A21" s="6" t="inlineStr">
        <is>
          <t>L-017</t>
        </is>
      </c>
      <c r="B21" s="5" t="n">
        <v>46304</v>
      </c>
      <c r="C21" s="6" t="inlineStr">
        <is>
          <t>Shahrukh Mulla</t>
        </is>
      </c>
      <c r="D21" s="6" t="inlineStr">
        <is>
          <t>No</t>
        </is>
      </c>
      <c r="E21" s="10">
        <f>SUMIFS('Order lines'!$D$5:$D$3000,'Order lines'!$A$5:$A$3000,A21)</f>
        <v/>
      </c>
      <c r="F21" s="11">
        <f>ROUND(SUMIFS('Order lines'!$F$5:$F$3000,'Order lines'!$A$5:$A$3000,A21)*IF(D21="Yes",1+Setup!$B$4,1),0)</f>
        <v/>
      </c>
      <c r="G21" s="9" t="n">
        <v>650</v>
      </c>
      <c r="H21" s="11">
        <f>F21-G21</f>
        <v/>
      </c>
      <c r="I21" s="12">
        <f>B21+IF(D21="Yes",Setup!$B$6,Setup!$B$5)</f>
        <v/>
      </c>
      <c r="J21" s="5" t="n">
        <v>46307</v>
      </c>
      <c r="K21" s="10">
        <f>IF(J21&lt;&gt;"","Delivered",IF(I21&lt;Setup!$B$3,"Overdue",IF(I21=Setup!$B$3,"Due today","In process")))</f>
        <v/>
      </c>
    </row>
    <row r="22">
      <c r="A22" s="6" t="inlineStr">
        <is>
          <t>L-018</t>
        </is>
      </c>
      <c r="B22" s="5" t="n">
        <v>46304</v>
      </c>
      <c r="C22" s="6" t="inlineStr">
        <is>
          <t>Rani Patil</t>
        </is>
      </c>
      <c r="D22" s="6" t="inlineStr">
        <is>
          <t>No</t>
        </is>
      </c>
      <c r="E22" s="10">
        <f>SUMIFS('Order lines'!$D$5:$D$3000,'Order lines'!$A$5:$A$3000,A22)</f>
        <v/>
      </c>
      <c r="F22" s="11">
        <f>ROUND(SUMIFS('Order lines'!$F$5:$F$3000,'Order lines'!$A$5:$A$3000,A22)*IF(D22="Yes",1+Setup!$B$4,1),0)</f>
        <v/>
      </c>
      <c r="G22" s="9" t="n">
        <v>660</v>
      </c>
      <c r="H22" s="11">
        <f>F22-G22</f>
        <v/>
      </c>
      <c r="I22" s="12">
        <f>B22+IF(D22="Yes",Setup!$B$6,Setup!$B$5)</f>
        <v/>
      </c>
      <c r="J22" s="5" t="n">
        <v>46308</v>
      </c>
      <c r="K22" s="10">
        <f>IF(J22&lt;&gt;"","Delivered",IF(I22&lt;Setup!$B$3,"Overdue",IF(I22=Setup!$B$3,"Due today","In process")))</f>
        <v/>
      </c>
    </row>
    <row r="23">
      <c r="A23" s="6" t="inlineStr">
        <is>
          <t>L-019</t>
        </is>
      </c>
      <c r="B23" s="5" t="n">
        <v>46305</v>
      </c>
      <c r="C23" s="6" t="inlineStr">
        <is>
          <t>Amir Sayyed</t>
        </is>
      </c>
      <c r="D23" s="6" t="inlineStr">
        <is>
          <t>No</t>
        </is>
      </c>
      <c r="E23" s="10">
        <f>SUMIFS('Order lines'!$D$5:$D$3000,'Order lines'!$A$5:$A$3000,A23)</f>
        <v/>
      </c>
      <c r="F23" s="11">
        <f>ROUND(SUMIFS('Order lines'!$F$5:$F$3000,'Order lines'!$A$5:$A$3000,A23)*IF(D23="Yes",1+Setup!$B$4,1),0)</f>
        <v/>
      </c>
      <c r="G23" s="9" t="n">
        <v>720</v>
      </c>
      <c r="H23" s="11">
        <f>F23-G23</f>
        <v/>
      </c>
      <c r="I23" s="12">
        <f>B23+IF(D23="Yes",Setup!$B$6,Setup!$B$5)</f>
        <v/>
      </c>
      <c r="J23" s="5" t="n">
        <v>46309</v>
      </c>
      <c r="K23" s="10">
        <f>IF(J23&lt;&gt;"","Delivered",IF(I23&lt;Setup!$B$3,"Overdue",IF(I23=Setup!$B$3,"Due today","In process")))</f>
        <v/>
      </c>
    </row>
    <row r="24">
      <c r="A24" s="6" t="inlineStr">
        <is>
          <t>L-020</t>
        </is>
      </c>
      <c r="B24" s="5" t="n">
        <v>46306</v>
      </c>
      <c r="C24" s="6" t="inlineStr">
        <is>
          <t>Rani Patil</t>
        </is>
      </c>
      <c r="D24" s="6" t="inlineStr">
        <is>
          <t>No</t>
        </is>
      </c>
      <c r="E24" s="10">
        <f>SUMIFS('Order lines'!$D$5:$D$3000,'Order lines'!$A$5:$A$3000,A24)</f>
        <v/>
      </c>
      <c r="F24" s="11">
        <f>ROUND(SUMIFS('Order lines'!$F$5:$F$3000,'Order lines'!$A$5:$A$3000,A24)*IF(D24="Yes",1+Setup!$B$4,1),0)</f>
        <v/>
      </c>
      <c r="G24" s="9" t="n">
        <v>102</v>
      </c>
      <c r="H24" s="11">
        <f>F24-G24</f>
        <v/>
      </c>
      <c r="I24" s="12">
        <f>B24+IF(D24="Yes",Setup!$B$6,Setup!$B$5)</f>
        <v/>
      </c>
      <c r="J24" s="5" t="n">
        <v>46309</v>
      </c>
      <c r="K24" s="10">
        <f>IF(J24&lt;&gt;"","Delivered",IF(I24&lt;Setup!$B$3,"Overdue",IF(I24=Setup!$B$3,"Due today","In process")))</f>
        <v/>
      </c>
    </row>
    <row r="25">
      <c r="A25" s="6" t="inlineStr">
        <is>
          <t>L-021</t>
        </is>
      </c>
      <c r="B25" s="5" t="n">
        <v>46306</v>
      </c>
      <c r="C25" s="6" t="inlineStr">
        <is>
          <t>Shahrukh Mulla</t>
        </is>
      </c>
      <c r="D25" s="6" t="inlineStr">
        <is>
          <t>Yes</t>
        </is>
      </c>
      <c r="E25" s="10">
        <f>SUMIFS('Order lines'!$D$5:$D$3000,'Order lines'!$A$5:$A$3000,A25)</f>
        <v/>
      </c>
      <c r="F25" s="11">
        <f>ROUND(SUMIFS('Order lines'!$F$5:$F$3000,'Order lines'!$A$5:$A$3000,A25)*IF(D25="Yes",1+Setup!$B$4,1),0)</f>
        <v/>
      </c>
      <c r="G25" s="9" t="n">
        <v>810</v>
      </c>
      <c r="H25" s="11">
        <f>F25-G25</f>
        <v/>
      </c>
      <c r="I25" s="12">
        <f>B25+IF(D25="Yes",Setup!$B$6,Setup!$B$5)</f>
        <v/>
      </c>
      <c r="J25" s="5" t="n">
        <v>46307</v>
      </c>
      <c r="K25" s="10">
        <f>IF(J25&lt;&gt;"","Delivered",IF(I25&lt;Setup!$B$3,"Overdue",IF(I25=Setup!$B$3,"Due today","In process")))</f>
        <v/>
      </c>
    </row>
    <row r="26">
      <c r="A26" s="6" t="inlineStr">
        <is>
          <t>L-022</t>
        </is>
      </c>
      <c r="B26" s="5" t="n">
        <v>46306</v>
      </c>
      <c r="C26" s="6" t="inlineStr">
        <is>
          <t>Shraddha Bagale</t>
        </is>
      </c>
      <c r="D26" s="6" t="inlineStr">
        <is>
          <t>No</t>
        </is>
      </c>
      <c r="E26" s="10">
        <f>SUMIFS('Order lines'!$D$5:$D$3000,'Order lines'!$A$5:$A$3000,A26)</f>
        <v/>
      </c>
      <c r="F26" s="11">
        <f>ROUND(SUMIFS('Order lines'!$F$5:$F$3000,'Order lines'!$A$5:$A$3000,A26)*IF(D26="Yes",1+Setup!$B$4,1),0)</f>
        <v/>
      </c>
      <c r="G26" s="9" t="n">
        <v>300</v>
      </c>
      <c r="H26" s="11">
        <f>F26-G26</f>
        <v/>
      </c>
      <c r="I26" s="12">
        <f>B26+IF(D26="Yes",Setup!$B$6,Setup!$B$5)</f>
        <v/>
      </c>
      <c r="J26" s="5" t="n">
        <v>46309</v>
      </c>
      <c r="K26" s="10">
        <f>IF(J26&lt;&gt;"","Delivered",IF(I26&lt;Setup!$B$3,"Overdue",IF(I26=Setup!$B$3,"Due today","In process")))</f>
        <v/>
      </c>
    </row>
    <row r="27">
      <c r="A27" s="6" t="inlineStr">
        <is>
          <t>L-023</t>
        </is>
      </c>
      <c r="B27" s="5" t="n">
        <v>46307</v>
      </c>
      <c r="C27" s="6" t="inlineStr">
        <is>
          <t>Raja Jadhav</t>
        </is>
      </c>
      <c r="D27" s="6" t="inlineStr">
        <is>
          <t>No</t>
        </is>
      </c>
      <c r="E27" s="10">
        <f>SUMIFS('Order lines'!$D$5:$D$3000,'Order lines'!$A$5:$A$3000,A27)</f>
        <v/>
      </c>
      <c r="F27" s="11">
        <f>ROUND(SUMIFS('Order lines'!$F$5:$F$3000,'Order lines'!$A$5:$A$3000,A27)*IF(D27="Yes",1+Setup!$B$4,1),0)</f>
        <v/>
      </c>
      <c r="G27" s="9" t="n">
        <v>455</v>
      </c>
      <c r="H27" s="11">
        <f>F27-G27</f>
        <v/>
      </c>
      <c r="I27" s="12">
        <f>B27+IF(D27="Yes",Setup!$B$6,Setup!$B$5)</f>
        <v/>
      </c>
      <c r="J27" s="5" t="n"/>
      <c r="K27" s="10">
        <f>IF(J27&lt;&gt;"","Delivered",IF(I27&lt;Setup!$B$3,"Overdue",IF(I27=Setup!$B$3,"Due today","In process")))</f>
        <v/>
      </c>
    </row>
    <row r="28">
      <c r="A28" s="6" t="inlineStr">
        <is>
          <t>L-024</t>
        </is>
      </c>
      <c r="B28" s="5" t="n">
        <v>46307</v>
      </c>
      <c r="C28" s="6" t="inlineStr">
        <is>
          <t>Shahrukh Mulla</t>
        </is>
      </c>
      <c r="D28" s="6" t="inlineStr">
        <is>
          <t>No</t>
        </is>
      </c>
      <c r="E28" s="10">
        <f>SUMIFS('Order lines'!$D$5:$D$3000,'Order lines'!$A$5:$A$3000,A28)</f>
        <v/>
      </c>
      <c r="F28" s="11">
        <f>ROUND(SUMIFS('Order lines'!$F$5:$F$3000,'Order lines'!$A$5:$A$3000,A28)*IF(D28="Yes",1+Setup!$B$4,1),0)</f>
        <v/>
      </c>
      <c r="G28" s="9" t="n">
        <v>90</v>
      </c>
      <c r="H28" s="11">
        <f>F28-G28</f>
        <v/>
      </c>
      <c r="I28" s="12">
        <f>B28+IF(D28="Yes",Setup!$B$6,Setup!$B$5)</f>
        <v/>
      </c>
      <c r="J28" s="5" t="n">
        <v>46311</v>
      </c>
      <c r="K28" s="10">
        <f>IF(J28&lt;&gt;"","Delivered",IF(I28&lt;Setup!$B$3,"Overdue",IF(I28=Setup!$B$3,"Due today","In process")))</f>
        <v/>
      </c>
    </row>
    <row r="29">
      <c r="A29" s="6" t="inlineStr">
        <is>
          <t>L-025</t>
        </is>
      </c>
      <c r="B29" s="5" t="n">
        <v>46307</v>
      </c>
      <c r="C29" s="6" t="inlineStr">
        <is>
          <t>Zoya Khan</t>
        </is>
      </c>
      <c r="D29" s="6" t="inlineStr">
        <is>
          <t>Yes</t>
        </is>
      </c>
      <c r="E29" s="10">
        <f>SUMIFS('Order lines'!$D$5:$D$3000,'Order lines'!$A$5:$A$3000,A29)</f>
        <v/>
      </c>
      <c r="F29" s="11">
        <f>ROUND(SUMIFS('Order lines'!$F$5:$F$3000,'Order lines'!$A$5:$A$3000,A29)*IF(D29="Yes",1+Setup!$B$4,1),0)</f>
        <v/>
      </c>
      <c r="G29" s="9" t="n">
        <v>1455</v>
      </c>
      <c r="H29" s="11">
        <f>F29-G29</f>
        <v/>
      </c>
      <c r="I29" s="12">
        <f>B29+IF(D29="Yes",Setup!$B$6,Setup!$B$5)</f>
        <v/>
      </c>
      <c r="J29" s="5" t="n">
        <v>46308</v>
      </c>
      <c r="K29" s="10">
        <f>IF(J29&lt;&gt;"","Delivered",IF(I29&lt;Setup!$B$3,"Overdue",IF(I29=Setup!$B$3,"Due today","In process")))</f>
        <v/>
      </c>
    </row>
    <row r="30">
      <c r="A30" s="6" t="inlineStr">
        <is>
          <t>L-026</t>
        </is>
      </c>
      <c r="B30" s="5" t="n">
        <v>46308</v>
      </c>
      <c r="C30" s="6" t="inlineStr">
        <is>
          <t>Raja Jadhav</t>
        </is>
      </c>
      <c r="D30" s="6" t="inlineStr">
        <is>
          <t>No</t>
        </is>
      </c>
      <c r="E30" s="10">
        <f>SUMIFS('Order lines'!$D$5:$D$3000,'Order lines'!$A$5:$A$3000,A30)</f>
        <v/>
      </c>
      <c r="F30" s="11">
        <f>ROUND(SUMIFS('Order lines'!$F$5:$F$3000,'Order lines'!$A$5:$A$3000,A30)*IF(D30="Yes",1+Setup!$B$4,1),0)</f>
        <v/>
      </c>
      <c r="G30" s="9" t="n">
        <v>24</v>
      </c>
      <c r="H30" s="11">
        <f>F30-G30</f>
        <v/>
      </c>
      <c r="I30" s="12">
        <f>B30+IF(D30="Yes",Setup!$B$6,Setup!$B$5)</f>
        <v/>
      </c>
      <c r="J30" s="5" t="n">
        <v>46311</v>
      </c>
      <c r="K30" s="10">
        <f>IF(J30&lt;&gt;"","Delivered",IF(I30&lt;Setup!$B$3,"Overdue",IF(I30=Setup!$B$3,"Due today","In process")))</f>
        <v/>
      </c>
    </row>
    <row r="31">
      <c r="A31" s="6" t="inlineStr">
        <is>
          <t>L-027</t>
        </is>
      </c>
      <c r="B31" s="5" t="n">
        <v>46308</v>
      </c>
      <c r="C31" s="6" t="inlineStr">
        <is>
          <t>Raja Jadhav</t>
        </is>
      </c>
      <c r="D31" s="6" t="inlineStr">
        <is>
          <t>No</t>
        </is>
      </c>
      <c r="E31" s="10">
        <f>SUMIFS('Order lines'!$D$5:$D$3000,'Order lines'!$A$5:$A$3000,A31)</f>
        <v/>
      </c>
      <c r="F31" s="11">
        <f>ROUND(SUMIFS('Order lines'!$F$5:$F$3000,'Order lines'!$A$5:$A$3000,A31)*IF(D31="Yes",1+Setup!$B$4,1),0)</f>
        <v/>
      </c>
      <c r="G31" s="9" t="n">
        <v>460</v>
      </c>
      <c r="H31" s="11">
        <f>F31-G31</f>
        <v/>
      </c>
      <c r="I31" s="12">
        <f>B31+IF(D31="Yes",Setup!$B$6,Setup!$B$5)</f>
        <v/>
      </c>
      <c r="J31" s="5" t="n">
        <v>46311</v>
      </c>
      <c r="K31" s="10">
        <f>IF(J31&lt;&gt;"","Delivered",IF(I31&lt;Setup!$B$3,"Overdue",IF(I31=Setup!$B$3,"Due today","In process")))</f>
        <v/>
      </c>
    </row>
    <row r="32">
      <c r="A32" s="6" t="inlineStr">
        <is>
          <t>L-028</t>
        </is>
      </c>
      <c r="B32" s="5" t="n">
        <v>46308</v>
      </c>
      <c r="C32" s="6" t="inlineStr">
        <is>
          <t>Shahrukh Mulla</t>
        </is>
      </c>
      <c r="D32" s="6" t="inlineStr">
        <is>
          <t>No</t>
        </is>
      </c>
      <c r="E32" s="10">
        <f>SUMIFS('Order lines'!$D$5:$D$3000,'Order lines'!$A$5:$A$3000,A32)</f>
        <v/>
      </c>
      <c r="F32" s="11">
        <f>ROUND(SUMIFS('Order lines'!$F$5:$F$3000,'Order lines'!$A$5:$A$3000,A32)*IF(D32="Yes",1+Setup!$B$4,1),0)</f>
        <v/>
      </c>
      <c r="G32" s="9" t="n">
        <v>170</v>
      </c>
      <c r="H32" s="11">
        <f>F32-G32</f>
        <v/>
      </c>
      <c r="I32" s="12">
        <f>B32+IF(D32="Yes",Setup!$B$6,Setup!$B$5)</f>
        <v/>
      </c>
      <c r="J32" s="5" t="n">
        <v>46311</v>
      </c>
      <c r="K32" s="10">
        <f>IF(J32&lt;&gt;"","Delivered",IF(I32&lt;Setup!$B$3,"Overdue",IF(I32=Setup!$B$3,"Due today","In process")))</f>
        <v/>
      </c>
    </row>
    <row r="33">
      <c r="A33" s="6" t="inlineStr">
        <is>
          <t>L-029</t>
        </is>
      </c>
      <c r="B33" s="5" t="n">
        <v>46309</v>
      </c>
      <c r="C33" s="6" t="inlineStr">
        <is>
          <t>Amir Sayyed</t>
        </is>
      </c>
      <c r="D33" s="6" t="inlineStr">
        <is>
          <t>No</t>
        </is>
      </c>
      <c r="E33" s="10">
        <f>SUMIFS('Order lines'!$D$5:$D$3000,'Order lines'!$A$5:$A$3000,A33)</f>
        <v/>
      </c>
      <c r="F33" s="11">
        <f>ROUND(SUMIFS('Order lines'!$F$5:$F$3000,'Order lines'!$A$5:$A$3000,A33)*IF(D33="Yes",1+Setup!$B$4,1),0)</f>
        <v/>
      </c>
      <c r="G33" s="9" t="n">
        <v>0</v>
      </c>
      <c r="H33" s="11">
        <f>F33-G33</f>
        <v/>
      </c>
      <c r="I33" s="12">
        <f>B33+IF(D33="Yes",Setup!$B$6,Setup!$B$5)</f>
        <v/>
      </c>
      <c r="J33" s="5" t="n"/>
      <c r="K33" s="10">
        <f>IF(J33&lt;&gt;"","Delivered",IF(I33&lt;Setup!$B$3,"Overdue",IF(I33=Setup!$B$3,"Due today","In process")))</f>
        <v/>
      </c>
    </row>
    <row r="34">
      <c r="A34" s="6" t="inlineStr">
        <is>
          <t>L-030</t>
        </is>
      </c>
      <c r="B34" s="5" t="n">
        <v>46309</v>
      </c>
      <c r="C34" s="6" t="inlineStr">
        <is>
          <t>Rani Patil</t>
        </is>
      </c>
      <c r="D34" s="6" t="inlineStr">
        <is>
          <t>No</t>
        </is>
      </c>
      <c r="E34" s="10">
        <f>SUMIFS('Order lines'!$D$5:$D$3000,'Order lines'!$A$5:$A$3000,A34)</f>
        <v/>
      </c>
      <c r="F34" s="11">
        <f>ROUND(SUMIFS('Order lines'!$F$5:$F$3000,'Order lines'!$A$5:$A$3000,A34)*IF(D34="Yes",1+Setup!$B$4,1),0)</f>
        <v/>
      </c>
      <c r="G34" s="9" t="n">
        <v>0</v>
      </c>
      <c r="H34" s="11">
        <f>F34-G34</f>
        <v/>
      </c>
      <c r="I34" s="12">
        <f>B34+IF(D34="Yes",Setup!$B$6,Setup!$B$5)</f>
        <v/>
      </c>
      <c r="J34" s="5" t="n"/>
      <c r="K34" s="10">
        <f>IF(J34&lt;&gt;"","Delivered",IF(I34&lt;Setup!$B$3,"Overdue",IF(I34=Setup!$B$3,"Due today","In process")))</f>
        <v/>
      </c>
    </row>
    <row r="35">
      <c r="A35" s="6" t="inlineStr">
        <is>
          <t>L-031</t>
        </is>
      </c>
      <c r="B35" s="5" t="n">
        <v>46309</v>
      </c>
      <c r="C35" s="6" t="inlineStr">
        <is>
          <t>Shahrukh Mulla</t>
        </is>
      </c>
      <c r="D35" s="6" t="inlineStr">
        <is>
          <t>No</t>
        </is>
      </c>
      <c r="E35" s="10">
        <f>SUMIFS('Order lines'!$D$5:$D$3000,'Order lines'!$A$5:$A$3000,A35)</f>
        <v/>
      </c>
      <c r="F35" s="11">
        <f>ROUND(SUMIFS('Order lines'!$F$5:$F$3000,'Order lines'!$A$5:$A$3000,A35)*IF(D35="Yes",1+Setup!$B$4,1),0)</f>
        <v/>
      </c>
      <c r="G35" s="9" t="n">
        <v>405</v>
      </c>
      <c r="H35" s="11">
        <f>F35-G35</f>
        <v/>
      </c>
      <c r="I35" s="12">
        <f>B35+IF(D35="Yes",Setup!$B$6,Setup!$B$5)</f>
        <v/>
      </c>
      <c r="J35" s="5" t="n"/>
      <c r="K35" s="10">
        <f>IF(J35&lt;&gt;"","Delivered",IF(I35&lt;Setup!$B$3,"Overdue",IF(I35=Setup!$B$3,"Due today","In process")))</f>
        <v/>
      </c>
    </row>
    <row r="36">
      <c r="A36" s="6" t="inlineStr">
        <is>
          <t>L-032</t>
        </is>
      </c>
      <c r="B36" s="5" t="n">
        <v>46310</v>
      </c>
      <c r="C36" s="6" t="inlineStr">
        <is>
          <t>Shraddha Bagale</t>
        </is>
      </c>
      <c r="D36" s="6" t="inlineStr">
        <is>
          <t>No</t>
        </is>
      </c>
      <c r="E36" s="10">
        <f>SUMIFS('Order lines'!$D$5:$D$3000,'Order lines'!$A$5:$A$3000,A36)</f>
        <v/>
      </c>
      <c r="F36" s="11">
        <f>ROUND(SUMIFS('Order lines'!$F$5:$F$3000,'Order lines'!$A$5:$A$3000,A36)*IF(D36="Yes",1+Setup!$B$4,1),0)</f>
        <v/>
      </c>
      <c r="G36" s="9" t="n">
        <v>0</v>
      </c>
      <c r="H36" s="11">
        <f>F36-G36</f>
        <v/>
      </c>
      <c r="I36" s="12">
        <f>B36+IF(D36="Yes",Setup!$B$6,Setup!$B$5)</f>
        <v/>
      </c>
      <c r="J36" s="5" t="n"/>
      <c r="K36" s="10">
        <f>IF(J36&lt;&gt;"","Delivered",IF(I36&lt;Setup!$B$3,"Overdue",IF(I36=Setup!$B$3,"Due today","In process")))</f>
        <v/>
      </c>
    </row>
    <row r="37">
      <c r="A37" s="6" t="inlineStr">
        <is>
          <t>L-033</t>
        </is>
      </c>
      <c r="B37" s="5" t="n">
        <v>46311</v>
      </c>
      <c r="C37" s="6" t="inlineStr">
        <is>
          <t>Amir Sayyed</t>
        </is>
      </c>
      <c r="D37" s="6" t="inlineStr">
        <is>
          <t>No</t>
        </is>
      </c>
      <c r="E37" s="10">
        <f>SUMIFS('Order lines'!$D$5:$D$3000,'Order lines'!$A$5:$A$3000,A37)</f>
        <v/>
      </c>
      <c r="F37" s="11">
        <f>ROUND(SUMIFS('Order lines'!$F$5:$F$3000,'Order lines'!$A$5:$A$3000,A37)*IF(D37="Yes",1+Setup!$B$4,1),0)</f>
        <v/>
      </c>
      <c r="G37" s="9" t="n">
        <v>45</v>
      </c>
      <c r="H37" s="11">
        <f>F37-G37</f>
        <v/>
      </c>
      <c r="I37" s="12">
        <f>B37+IF(D37="Yes",Setup!$B$6,Setup!$B$5)</f>
        <v/>
      </c>
      <c r="J37" s="5" t="n"/>
      <c r="K37" s="10">
        <f>IF(J37&lt;&gt;"","Delivered",IF(I37&lt;Setup!$B$3,"Overdue",IF(I37=Setup!$B$3,"Due today","In process")))</f>
        <v/>
      </c>
    </row>
    <row r="38">
      <c r="A38" s="6" t="inlineStr">
        <is>
          <t>L-034</t>
        </is>
      </c>
      <c r="B38" s="5" t="n">
        <v>46311</v>
      </c>
      <c r="C38" s="6" t="inlineStr">
        <is>
          <t>Shahrukh Mulla</t>
        </is>
      </c>
      <c r="D38" s="6" t="inlineStr">
        <is>
          <t>No</t>
        </is>
      </c>
      <c r="E38" s="10">
        <f>SUMIFS('Order lines'!$D$5:$D$3000,'Order lines'!$A$5:$A$3000,A38)</f>
        <v/>
      </c>
      <c r="F38" s="11">
        <f>ROUND(SUMIFS('Order lines'!$F$5:$F$3000,'Order lines'!$A$5:$A$3000,A38)*IF(D38="Yes",1+Setup!$B$4,1),0)</f>
        <v/>
      </c>
      <c r="G38" s="9" t="n">
        <v>0</v>
      </c>
      <c r="H38" s="11">
        <f>F38-G38</f>
        <v/>
      </c>
      <c r="I38" s="12">
        <f>B38+IF(D38="Yes",Setup!$B$6,Setup!$B$5)</f>
        <v/>
      </c>
      <c r="J38" s="5" t="n"/>
      <c r="K38" s="10">
        <f>IF(J38&lt;&gt;"","Delivered",IF(I38&lt;Setup!$B$3,"Overdue",IF(I38=Setup!$B$3,"Due today","In process")))</f>
        <v/>
      </c>
    </row>
    <row r="39">
      <c r="A39" s="6" t="inlineStr">
        <is>
          <t>L-035</t>
        </is>
      </c>
      <c r="B39" s="5" t="n">
        <v>46311</v>
      </c>
      <c r="C39" s="6" t="inlineStr">
        <is>
          <t>Salman Shaikh</t>
        </is>
      </c>
      <c r="D39" s="6" t="inlineStr">
        <is>
          <t>Yes</t>
        </is>
      </c>
      <c r="E39" s="10">
        <f>SUMIFS('Order lines'!$D$5:$D$3000,'Order lines'!$A$5:$A$3000,A39)</f>
        <v/>
      </c>
      <c r="F39" s="11">
        <f>ROUND(SUMIFS('Order lines'!$F$5:$F$3000,'Order lines'!$A$5:$A$3000,A39)*IF(D39="Yes",1+Setup!$B$4,1),0)</f>
        <v/>
      </c>
      <c r="G39" s="9" t="n">
        <v>622</v>
      </c>
      <c r="H39" s="11">
        <f>F39-G39</f>
        <v/>
      </c>
      <c r="I39" s="12">
        <f>B39+IF(D39="Yes",Setup!$B$6,Setup!$B$5)</f>
        <v/>
      </c>
      <c r="J39" s="5" t="n"/>
      <c r="K39" s="10">
        <f>IF(J39&lt;&gt;"","Delivered",IF(I39&lt;Setup!$B$3,"Overdue",IF(I39=Setup!$B$3,"Due today","In process")))</f>
        <v/>
      </c>
    </row>
  </sheetData>
  <conditionalFormatting sqref="A5:K39">
    <cfRule type="expression" priority="1" dxfId="0">
      <formula>$K5="Overdue"</formula>
    </cfRule>
    <cfRule type="expression" priority="2" dxfId="1">
      <formula>$K5="Due today"</formula>
    </cfRule>
  </conditionalFormatting>
  <dataValidations count="1">
    <dataValidation sqref="D5:D2000" showDropDown="0" showInputMessage="0" showErrorMessage="1" allowBlank="1" errorTitle="Not in the list" error="Pick a value from the list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4" customWidth="1" min="1" max="1"/>
    <col width="9" customWidth="1" min="2" max="2"/>
    <col width="12" customWidth="1" min="3" max="3"/>
  </cols>
  <sheetData>
    <row r="1">
      <c r="A1" s="1" t="inlineStr">
        <is>
          <t>Service and status report</t>
        </is>
      </c>
    </row>
    <row r="2">
      <c r="A2" s="2" t="inlineStr">
        <is>
          <t>Pieces and amount (before express surcharge) by service; orders by status.</t>
        </is>
      </c>
    </row>
    <row r="4">
      <c r="A4" s="8" t="inlineStr">
        <is>
          <t>Service</t>
        </is>
      </c>
      <c r="B4" s="8" t="inlineStr">
        <is>
          <t>Pieces</t>
        </is>
      </c>
      <c r="C4" s="8" t="inlineStr">
        <is>
          <t>Amount (₹)</t>
        </is>
      </c>
    </row>
    <row r="5">
      <c r="A5" s="10">
        <f>Setup!D3</f>
        <v/>
      </c>
      <c r="B5" s="10">
        <f>SUMIFS('Order lines'!$D$5:$D$3000,'Order lines'!$C$5:$C$3000,A5)</f>
        <v/>
      </c>
      <c r="C5" s="11">
        <f>SUMIFS('Order lines'!$F$5:$F$3000,'Order lines'!$C$5:$C$3000,A5)</f>
        <v/>
      </c>
    </row>
    <row r="6">
      <c r="A6" s="10">
        <f>Setup!D4</f>
        <v/>
      </c>
      <c r="B6" s="10">
        <f>SUMIFS('Order lines'!$D$5:$D$3000,'Order lines'!$C$5:$C$3000,A6)</f>
        <v/>
      </c>
      <c r="C6" s="11">
        <f>SUMIFS('Order lines'!$F$5:$F$3000,'Order lines'!$C$5:$C$3000,A6)</f>
        <v/>
      </c>
    </row>
    <row r="7">
      <c r="A7" s="10">
        <f>Setup!D5</f>
        <v/>
      </c>
      <c r="B7" s="10">
        <f>SUMIFS('Order lines'!$D$5:$D$3000,'Order lines'!$C$5:$C$3000,A7)</f>
        <v/>
      </c>
      <c r="C7" s="11">
        <f>SUMIFS('Order lines'!$F$5:$F$3000,'Order lines'!$C$5:$C$3000,A7)</f>
        <v/>
      </c>
    </row>
    <row r="9">
      <c r="A9" s="8" t="inlineStr">
        <is>
          <t>Status</t>
        </is>
      </c>
      <c r="B9" s="8" t="inlineStr">
        <is>
          <t>Orders</t>
        </is>
      </c>
      <c r="C9" s="8" t="inlineStr">
        <is>
          <t>Balance (₹)</t>
        </is>
      </c>
    </row>
    <row r="10">
      <c r="A10" s="13" t="inlineStr">
        <is>
          <t>In process</t>
        </is>
      </c>
      <c r="B10" s="10">
        <f>COUNTIF(Orders!$K$5:$K$2000,A10)</f>
        <v/>
      </c>
      <c r="C10" s="11">
        <f>SUMIFS(Orders!$H$5:$H$2000,Orders!$K$5:$K$2000,A10)</f>
        <v/>
      </c>
    </row>
    <row r="11">
      <c r="A11" s="13" t="inlineStr">
        <is>
          <t>Due today</t>
        </is>
      </c>
      <c r="B11" s="10">
        <f>COUNTIF(Orders!$K$5:$K$2000,A11)</f>
        <v/>
      </c>
      <c r="C11" s="11">
        <f>SUMIFS(Orders!$H$5:$H$2000,Orders!$K$5:$K$2000,A11)</f>
        <v/>
      </c>
    </row>
    <row r="12">
      <c r="A12" s="13" t="inlineStr">
        <is>
          <t>Overdue</t>
        </is>
      </c>
      <c r="B12" s="10">
        <f>COUNTIF(Orders!$K$5:$K$2000,A12)</f>
        <v/>
      </c>
      <c r="C12" s="11">
        <f>SUMIFS(Orders!$H$5:$H$2000,Orders!$K$5:$K$2000,A12)</f>
        <v/>
      </c>
    </row>
    <row r="13">
      <c r="A13" s="13" t="inlineStr">
        <is>
          <t>Delivered</t>
        </is>
      </c>
      <c r="B13" s="10">
        <f>COUNTIF(Orders!$K$5:$K$2000,A13)</f>
        <v/>
      </c>
      <c r="C13" s="11">
        <f>SUMIFS(Orders!$H$5:$H$2000,Orders!$K$5:$K$2000,A13)</f>
        <v/>
      </c>
    </row>
    <row r="15">
      <c r="A15" s="8" t="inlineStr">
        <is>
          <t>Date</t>
        </is>
      </c>
      <c r="B15" s="8" t="inlineStr">
        <is>
          <t>Orders in</t>
        </is>
      </c>
    </row>
    <row r="16">
      <c r="A16" s="12">
        <f>Setup!$B$3-6</f>
        <v/>
      </c>
      <c r="B16" s="10">
        <f>COUNTIF(Orders!$B$5:$B$2000,A16)</f>
        <v/>
      </c>
    </row>
    <row r="17">
      <c r="A17" s="12">
        <f>Setup!$B$3-5</f>
        <v/>
      </c>
      <c r="B17" s="10">
        <f>COUNTIF(Orders!$B$5:$B$2000,A17)</f>
        <v/>
      </c>
    </row>
    <row r="18">
      <c r="A18" s="12">
        <f>Setup!$B$3-4</f>
        <v/>
      </c>
      <c r="B18" s="10">
        <f>COUNTIF(Orders!$B$5:$B$2000,A18)</f>
        <v/>
      </c>
    </row>
    <row r="19">
      <c r="A19" s="12">
        <f>Setup!$B$3-3</f>
        <v/>
      </c>
      <c r="B19" s="10">
        <f>COUNTIF(Orders!$B$5:$B$2000,A19)</f>
        <v/>
      </c>
    </row>
    <row r="20">
      <c r="A20" s="12">
        <f>Setup!$B$3-2</f>
        <v/>
      </c>
      <c r="B20" s="10">
        <f>COUNTIF(Orders!$B$5:$B$2000,A20)</f>
        <v/>
      </c>
    </row>
    <row r="21">
      <c r="A21" s="12">
        <f>Setup!$B$3-1</f>
        <v/>
      </c>
      <c r="B21" s="10">
        <f>COUNTIF(Orders!$B$5:$B$2000,A21)</f>
        <v/>
      </c>
    </row>
    <row r="22">
      <c r="A22" s="12">
        <f>Setup!$B$3-0</f>
        <v/>
      </c>
      <c r="B22" s="10">
        <f>COUNTIF(Orders!$B$5:$B$2000,A22)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4" customWidth="1" min="3" max="3"/>
    <col width="12" customWidth="1" min="4" max="4"/>
    <col width="12" customWidth="1" min="5" max="5"/>
  </cols>
  <sheetData>
    <row r="1">
      <c r="A1" s="1" t="inlineStr">
        <is>
          <t>Printable receipt and tag</t>
        </is>
      </c>
    </row>
    <row r="2">
      <c r="A2" s="2" t="inlineStr">
        <is>
          <t>Type an order number in B4; up to 4 lines fill from Order lines. Print A1:E16.</t>
        </is>
      </c>
    </row>
    <row r="3">
      <c r="A3" s="4" t="inlineStr">
        <is>
          <t>Ruhi Laundry, Nagpur</t>
        </is>
      </c>
    </row>
    <row r="4">
      <c r="A4" s="4" t="inlineStr">
        <is>
          <t>Order no</t>
        </is>
      </c>
      <c r="B4" s="6" t="inlineStr">
        <is>
          <t>L-033</t>
        </is>
      </c>
      <c r="C4" s="4" t="inlineStr">
        <is>
          <t>Customer</t>
        </is>
      </c>
      <c r="D4" s="10">
        <f>_xlfn.XLOOKUP($B$4,Orders!$A$5:$A$2000,Orders!$C$5:$C$2000)</f>
        <v/>
      </c>
    </row>
    <row r="5">
      <c r="A5" s="4" t="inlineStr">
        <is>
          <t>Due</t>
        </is>
      </c>
      <c r="B5" s="12">
        <f>_xlfn.XLOOKUP($B$4,Orders!$A$5:$A$2000,Orders!$I$5:$I$2000)</f>
        <v/>
      </c>
      <c r="C5" s="4" t="inlineStr">
        <is>
          <t>Express?</t>
        </is>
      </c>
      <c r="D5" s="10">
        <f>_xlfn.XLOOKUP($B$4,Orders!$A$5:$A$2000,Orders!$D$5:$D$2000)</f>
        <v/>
      </c>
    </row>
    <row r="7">
      <c r="A7" s="8" t="inlineStr">
        <is>
          <t>No</t>
        </is>
      </c>
      <c r="B7" s="8" t="inlineStr">
        <is>
          <t>Item</t>
        </is>
      </c>
      <c r="C7" s="8" t="inlineStr">
        <is>
          <t>Service</t>
        </is>
      </c>
      <c r="D7" s="8" t="inlineStr">
        <is>
          <t>Qty</t>
        </is>
      </c>
      <c r="E7" s="8" t="inlineStr">
        <is>
          <t>Amount (₹)</t>
        </is>
      </c>
    </row>
    <row r="8">
      <c r="A8" s="13" t="n">
        <v>1</v>
      </c>
      <c r="B8" s="10">
        <f>_xlfn.XLOOKUP($B$4&amp;"-"&amp;A8,'Order lines'!$G$5:$G$3000,'Order lines'!$B$5:$B$3000,"")</f>
        <v/>
      </c>
      <c r="C8" s="10">
        <f>_xlfn.XLOOKUP($B$4&amp;"-"&amp;A8,'Order lines'!$G$5:$G$3000,'Order lines'!$C$5:$C$3000,"")</f>
        <v/>
      </c>
      <c r="D8" s="10">
        <f>_xlfn.XLOOKUP($B$4&amp;"-"&amp;A8,'Order lines'!$G$5:$G$3000,'Order lines'!$D$5:$D$3000,"")</f>
        <v/>
      </c>
      <c r="E8" s="11">
        <f>_xlfn.XLOOKUP($B$4&amp;"-"&amp;A8,'Order lines'!$G$5:$G$3000,'Order lines'!$F$5:$F$3000,"")</f>
        <v/>
      </c>
    </row>
    <row r="9">
      <c r="A9" s="13" t="n">
        <v>2</v>
      </c>
      <c r="B9" s="10">
        <f>_xlfn.XLOOKUP($B$4&amp;"-"&amp;A9,'Order lines'!$G$5:$G$3000,'Order lines'!$B$5:$B$3000,"")</f>
        <v/>
      </c>
      <c r="C9" s="10">
        <f>_xlfn.XLOOKUP($B$4&amp;"-"&amp;A9,'Order lines'!$G$5:$G$3000,'Order lines'!$C$5:$C$3000,"")</f>
        <v/>
      </c>
      <c r="D9" s="10">
        <f>_xlfn.XLOOKUP($B$4&amp;"-"&amp;A9,'Order lines'!$G$5:$G$3000,'Order lines'!$D$5:$D$3000,"")</f>
        <v/>
      </c>
      <c r="E9" s="11">
        <f>_xlfn.XLOOKUP($B$4&amp;"-"&amp;A9,'Order lines'!$G$5:$G$3000,'Order lines'!$F$5:$F$3000,"")</f>
        <v/>
      </c>
    </row>
    <row r="10">
      <c r="A10" s="13" t="n">
        <v>3</v>
      </c>
      <c r="B10" s="10">
        <f>_xlfn.XLOOKUP($B$4&amp;"-"&amp;A10,'Order lines'!$G$5:$G$3000,'Order lines'!$B$5:$B$3000,"")</f>
        <v/>
      </c>
      <c r="C10" s="10">
        <f>_xlfn.XLOOKUP($B$4&amp;"-"&amp;A10,'Order lines'!$G$5:$G$3000,'Order lines'!$C$5:$C$3000,"")</f>
        <v/>
      </c>
      <c r="D10" s="10">
        <f>_xlfn.XLOOKUP($B$4&amp;"-"&amp;A10,'Order lines'!$G$5:$G$3000,'Order lines'!$D$5:$D$3000,"")</f>
        <v/>
      </c>
      <c r="E10" s="11">
        <f>_xlfn.XLOOKUP($B$4&amp;"-"&amp;A10,'Order lines'!$G$5:$G$3000,'Order lines'!$F$5:$F$3000,"")</f>
        <v/>
      </c>
    </row>
    <row r="11">
      <c r="A11" s="13" t="n">
        <v>4</v>
      </c>
      <c r="B11" s="10">
        <f>_xlfn.XLOOKUP($B$4&amp;"-"&amp;A11,'Order lines'!$G$5:$G$3000,'Order lines'!$B$5:$B$3000,"")</f>
        <v/>
      </c>
      <c r="C11" s="10">
        <f>_xlfn.XLOOKUP($B$4&amp;"-"&amp;A11,'Order lines'!$G$5:$G$3000,'Order lines'!$C$5:$C$3000,"")</f>
        <v/>
      </c>
      <c r="D11" s="10">
        <f>_xlfn.XLOOKUP($B$4&amp;"-"&amp;A11,'Order lines'!$G$5:$G$3000,'Order lines'!$D$5:$D$3000,"")</f>
        <v/>
      </c>
      <c r="E11" s="11">
        <f>_xlfn.XLOOKUP($B$4&amp;"-"&amp;A11,'Order lines'!$G$5:$G$3000,'Order lines'!$F$5:$F$3000,"")</f>
        <v/>
      </c>
    </row>
    <row r="13">
      <c r="D13" s="4" t="inlineStr">
        <is>
          <t>Amount</t>
        </is>
      </c>
      <c r="E13" s="11">
        <f>_xlfn.XLOOKUP($B$4,Orders!$A$5:$A$2000,Orders!$F$5:$F$2000)</f>
        <v/>
      </c>
    </row>
    <row r="14">
      <c r="D14" s="14" t="inlineStr">
        <is>
          <t>Balance</t>
        </is>
      </c>
      <c r="E14" s="15">
        <f>_xlfn.XLOOKUP($B$4,Orders!$A$5:$A$2000,Orders!$H$5:$H$2000)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Laundry dashboard: 1 to 17 October 2026</t>
        </is>
      </c>
    </row>
    <row r="2">
      <c r="A2" s="2" t="inlineStr">
        <is>
          <t>Formulas over Orders and Report.</t>
        </is>
      </c>
    </row>
    <row r="4" ht="32" customHeight="1">
      <c r="A4" s="8" t="inlineStr">
        <is>
          <t>Orders</t>
        </is>
      </c>
      <c r="B4" s="8" t="inlineStr">
        <is>
          <t>Pieces</t>
        </is>
      </c>
      <c r="C4" s="8" t="inlineStr">
        <is>
          <t>Billing</t>
        </is>
      </c>
      <c r="D4" s="8" t="inlineStr">
        <is>
          <t>Balance to collect</t>
        </is>
      </c>
      <c r="E4" s="8" t="inlineStr">
        <is>
          <t>Overdue orders</t>
        </is>
      </c>
      <c r="F4" s="8" t="inlineStr">
        <is>
          <t>Express share</t>
        </is>
      </c>
    </row>
    <row r="5" ht="30" customHeight="1">
      <c r="A5" s="16">
        <f>COUNTA(Orders!$A$5:$A$2000)</f>
        <v/>
      </c>
      <c r="B5" s="16">
        <f>SUM(Orders!$E$5:$E$2000)</f>
        <v/>
      </c>
      <c r="C5" s="17">
        <f>SUM(Orders!$F$5:$F$2000)</f>
        <v/>
      </c>
      <c r="D5" s="17">
        <f>SUM(Orders!$H$5:$H$2000)</f>
        <v/>
      </c>
      <c r="E5" s="16">
        <f>COUNTIF(Orders!$K$5:$K$2000,"Overdue")</f>
        <v/>
      </c>
      <c r="F5" s="18">
        <f>COUNTIF(Orders!$D$5:$D$2000,"Yes")/COUNTA(Orders!$A$5:$A$2000)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2026-10-17T06:42:54Z</dcterms:created>
  <dcterms:modified xmlns:dcterms="http://purl.org/dc/terms/" xmlns:xsi="http://www.w3.org/2001/XMLSchema-instance" xsi:type="dcterms:W3CDTF">2026-10-17T06:42:54Z</dcterms:modified>
</cp:coreProperties>
</file>