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Items" sheetId="3" state="visible" r:id="rId3"/>
    <sheet xmlns:r="http://schemas.openxmlformats.org/officeDocument/2006/relationships" name="Stock in" sheetId="4" state="visible" r:id="rId4"/>
    <sheet xmlns:r="http://schemas.openxmlformats.org/officeDocument/2006/relationships" name="Stock out" sheetId="5" state="visible" r:id="rId5"/>
    <sheet xmlns:r="http://schemas.openxmlformats.org/officeDocument/2006/relationships" name="Stock" sheetId="6" state="visible" r:id="rId6"/>
    <sheet xmlns:r="http://schemas.openxmlformats.org/officeDocument/2006/relationships" name="Delivery challan" sheetId="7" state="visible" r:id="rId7"/>
    <sheet xmlns:r="http://schemas.openxmlformats.org/officeDocument/2006/relationships" name="Report" sheetId="8" state="visible" r:id="rId8"/>
    <sheet xmlns:r="http://schemas.openxmlformats.org/officeDocument/2006/relationships" name="Dashboard" sheetId="9" state="visible" r:id="rId9"/>
  </sheets>
  <definedNames>
    <definedName name="_xlnm.Print_Area" localSheetId="6">'Delivery challan'!$A$1:$E$20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E7F0FA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4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0" fillId="3" borderId="1" pivotButton="0" quotePrefix="0" xfId="0"/>
    <xf numFmtId="0" fontId="3" fillId="4" borderId="1" applyAlignment="1" pivotButton="0" quotePrefix="0" xfId="0">
      <alignment vertical="top" wrapText="1"/>
    </xf>
    <xf numFmtId="166" fontId="0" fillId="2" borderId="1" pivotButton="0" quotePrefix="0" xfId="0"/>
    <xf numFmtId="166" fontId="0" fillId="3" borderId="1" pivotButton="0" quotePrefix="0" xfId="0"/>
    <xf numFmtId="167" fontId="0" fillId="3" borderId="1" pivotButton="0" quotePrefix="0" xfId="0"/>
    <xf numFmtId="0" fontId="3" fillId="5" borderId="1" pivotButton="0" quotePrefix="0" xfId="0"/>
    <xf numFmtId="166" fontId="3" fillId="5" borderId="1" pivotButton="0" quotePrefix="0" xfId="0"/>
    <xf numFmtId="0" fontId="0" fillId="0" borderId="1" pivotButton="0" quotePrefix="0" xfId="0"/>
    <xf numFmtId="165" fontId="0" fillId="3" borderId="1" pivotButton="0" quotePrefix="0" xfId="0"/>
    <xf numFmtId="166" fontId="4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167" fontId="4" fillId="3" borderId="1" applyAlignment="1" pivotButton="0" quotePrefix="0" xfId="0">
      <alignment horizontal="center"/>
    </xf>
    <xf numFmtId="3" fontId="4" fillId="3" borderId="1" applyAlignment="1" pivotButton="0" quotePrefix="0" xfId="0">
      <alignment horizontal="center"/>
    </xf>
    <xf numFmtId="1" fontId="4" fillId="3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Days of cover by item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'Stock'!$B$5:$B$14</f>
            </numRef>
          </cat>
          <val>
            <numRef>
              <f>'Stock'!$I$5:$I$14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Stock value by category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'Report'!$C$5:$C$8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Inventory and warehouse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(dates, safety days, categories), Items, Stock in, Stock out, Stock (cover, reorder, ABC), Delivery challan (printable), Report, Dashboard.</t>
        </is>
      </c>
    </row>
    <row r="8">
      <c r="A8" t="inlineStr">
        <is>
          <t>Every goods receipt is a row in Stock in; every dispatch line is a row in Stock out. Never type closing stock.</t>
        </is>
      </c>
    </row>
    <row r="9">
      <c r="A9" t="inlineStr">
        <is>
          <t>Count one bin each day (cycle count) and compare with Stock closing; correct the log, not the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8" customWidth="1" min="1" max="1"/>
    <col width="13" customWidth="1" min="2" max="2"/>
    <col width="14" customWidth="1" min="4" max="4"/>
  </cols>
  <sheetData>
    <row r="1">
      <c r="A1" s="1" t="inlineStr">
        <is>
          <t>Inventory and Warehouse Management System: Setup (Salman Distributors, Nagpur)</t>
        </is>
      </c>
    </row>
    <row r="2">
      <c r="A2" s="2" t="inlineStr">
        <is>
          <t>Made-up items, bins, costs and movements for 1 to 17 October 2026.</t>
        </is>
      </c>
      <c r="D2" s="3" t="inlineStr">
        <is>
          <t>Categories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Beverages</t>
        </is>
      </c>
    </row>
    <row r="4">
      <c r="A4" s="4" t="inlineStr">
        <is>
          <t>Period start</t>
        </is>
      </c>
      <c r="B4" s="5" t="n">
        <v>46296</v>
      </c>
      <c r="D4" s="6" t="inlineStr">
        <is>
          <t>Snacks</t>
        </is>
      </c>
    </row>
    <row r="5">
      <c r="A5" s="4" t="inlineStr">
        <is>
          <t>Days in period</t>
        </is>
      </c>
      <c r="B5" s="7">
        <f>B3-B4+1</f>
        <v/>
      </c>
      <c r="D5" s="6" t="inlineStr">
        <is>
          <t>Personal care</t>
        </is>
      </c>
    </row>
    <row r="6">
      <c r="A6" s="4" t="inlineStr">
        <is>
          <t>Safety days added to orders</t>
        </is>
      </c>
      <c r="B6" s="6" t="n">
        <v>15</v>
      </c>
      <c r="D6" s="6" t="inlineStr">
        <is>
          <t>Cleaning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7" customWidth="1" min="1" max="1"/>
    <col width="18" customWidth="1" min="2" max="2"/>
    <col width="13" customWidth="1" min="3" max="3"/>
    <col width="6" customWidth="1" min="4" max="4"/>
    <col width="11" customWidth="1" min="5" max="5"/>
    <col width="12" customWidth="1" min="6" max="6"/>
    <col width="12" customWidth="1" min="7" max="7"/>
    <col width="14" customWidth="1" min="8" max="8"/>
  </cols>
  <sheetData>
    <row r="1">
      <c r="A1" s="1" t="inlineStr">
        <is>
          <t>Item master</t>
        </is>
      </c>
    </row>
    <row r="2">
      <c r="A2" s="2" t="inlineStr">
        <is>
          <t>One row per SKU with its bin, unit cost, opening stock, reorder level and supplier lead time.</t>
        </is>
      </c>
    </row>
    <row r="4">
      <c r="A4" s="8" t="inlineStr">
        <is>
          <t>SKU</t>
        </is>
      </c>
      <c r="B4" s="8" t="inlineStr">
        <is>
          <t>Item</t>
        </is>
      </c>
      <c r="C4" s="8" t="inlineStr">
        <is>
          <t>Category</t>
        </is>
      </c>
      <c r="D4" s="8" t="inlineStr">
        <is>
          <t>Bin</t>
        </is>
      </c>
      <c r="E4" s="8" t="inlineStr">
        <is>
          <t>Unit cost (₹)</t>
        </is>
      </c>
      <c r="F4" s="8" t="inlineStr">
        <is>
          <t>Opening stock</t>
        </is>
      </c>
      <c r="G4" s="8" t="inlineStr">
        <is>
          <t>Reorder level</t>
        </is>
      </c>
      <c r="H4" s="8" t="inlineStr">
        <is>
          <t>Lead time (days)</t>
        </is>
      </c>
    </row>
    <row r="5">
      <c r="A5" s="6" t="inlineStr">
        <is>
          <t>S01</t>
        </is>
      </c>
      <c r="B5" s="6" t="inlineStr">
        <is>
          <t>Tea 500 g</t>
        </is>
      </c>
      <c r="C5" s="6" t="inlineStr">
        <is>
          <t>Beverages</t>
        </is>
      </c>
      <c r="D5" s="6" t="inlineStr">
        <is>
          <t>A-01</t>
        </is>
      </c>
      <c r="E5" s="9" t="n">
        <v>210</v>
      </c>
      <c r="F5" s="6" t="n">
        <v>120</v>
      </c>
      <c r="G5" s="6" t="n">
        <v>40</v>
      </c>
      <c r="H5" s="6" t="n">
        <v>7</v>
      </c>
    </row>
    <row r="6">
      <c r="A6" s="6" t="inlineStr">
        <is>
          <t>S02</t>
        </is>
      </c>
      <c r="B6" s="6" t="inlineStr">
        <is>
          <t>Coffee 200 g</t>
        </is>
      </c>
      <c r="C6" s="6" t="inlineStr">
        <is>
          <t>Beverages</t>
        </is>
      </c>
      <c r="D6" s="6" t="inlineStr">
        <is>
          <t>A-02</t>
        </is>
      </c>
      <c r="E6" s="9" t="n">
        <v>320</v>
      </c>
      <c r="F6" s="6" t="n">
        <v>60</v>
      </c>
      <c r="G6" s="6" t="n">
        <v>20</v>
      </c>
      <c r="H6" s="6" t="n">
        <v>10</v>
      </c>
    </row>
    <row r="7">
      <c r="A7" s="6" t="inlineStr">
        <is>
          <t>S03</t>
        </is>
      </c>
      <c r="B7" s="6" t="inlineStr">
        <is>
          <t>Biscuits carton</t>
        </is>
      </c>
      <c r="C7" s="6" t="inlineStr">
        <is>
          <t>Snacks</t>
        </is>
      </c>
      <c r="D7" s="6" t="inlineStr">
        <is>
          <t>B-01</t>
        </is>
      </c>
      <c r="E7" s="9" t="n">
        <v>480</v>
      </c>
      <c r="F7" s="6" t="n">
        <v>80</v>
      </c>
      <c r="G7" s="6" t="n">
        <v>25</v>
      </c>
      <c r="H7" s="6" t="n">
        <v>5</v>
      </c>
    </row>
    <row r="8">
      <c r="A8" s="6" t="inlineStr">
        <is>
          <t>S04</t>
        </is>
      </c>
      <c r="B8" s="6" t="inlineStr">
        <is>
          <t>Namkeen carton</t>
        </is>
      </c>
      <c r="C8" s="6" t="inlineStr">
        <is>
          <t>Snacks</t>
        </is>
      </c>
      <c r="D8" s="6" t="inlineStr">
        <is>
          <t>B-02</t>
        </is>
      </c>
      <c r="E8" s="9" t="n">
        <v>650</v>
      </c>
      <c r="F8" s="6" t="n">
        <v>40</v>
      </c>
      <c r="G8" s="6" t="n">
        <v>15</v>
      </c>
      <c r="H8" s="6" t="n">
        <v>5</v>
      </c>
    </row>
    <row r="9">
      <c r="A9" s="6" t="inlineStr">
        <is>
          <t>S05</t>
        </is>
      </c>
      <c r="B9" s="6" t="inlineStr">
        <is>
          <t>Soap carton</t>
        </is>
      </c>
      <c r="C9" s="6" t="inlineStr">
        <is>
          <t>Personal care</t>
        </is>
      </c>
      <c r="D9" s="6" t="inlineStr">
        <is>
          <t>C-01</t>
        </is>
      </c>
      <c r="E9" s="9" t="n">
        <v>900</v>
      </c>
      <c r="F9" s="6" t="n">
        <v>50</v>
      </c>
      <c r="G9" s="6" t="n">
        <v>15</v>
      </c>
      <c r="H9" s="6" t="n">
        <v>12</v>
      </c>
    </row>
    <row r="10">
      <c r="A10" s="6" t="inlineStr">
        <is>
          <t>S06</t>
        </is>
      </c>
      <c r="B10" s="6" t="inlineStr">
        <is>
          <t>Shampoo carton</t>
        </is>
      </c>
      <c r="C10" s="6" t="inlineStr">
        <is>
          <t>Personal care</t>
        </is>
      </c>
      <c r="D10" s="6" t="inlineStr">
        <is>
          <t>C-02</t>
        </is>
      </c>
      <c r="E10" s="9" t="n">
        <v>1500</v>
      </c>
      <c r="F10" s="6" t="n">
        <v>30</v>
      </c>
      <c r="G10" s="6" t="n">
        <v>10</v>
      </c>
      <c r="H10" s="6" t="n">
        <v>12</v>
      </c>
    </row>
    <row r="11">
      <c r="A11" s="6" t="inlineStr">
        <is>
          <t>S07</t>
        </is>
      </c>
      <c r="B11" s="6" t="inlineStr">
        <is>
          <t>Toothpaste carton</t>
        </is>
      </c>
      <c r="C11" s="6" t="inlineStr">
        <is>
          <t>Personal care</t>
        </is>
      </c>
      <c r="D11" s="6" t="inlineStr">
        <is>
          <t>C-03</t>
        </is>
      </c>
      <c r="E11" s="9" t="n">
        <v>1100</v>
      </c>
      <c r="F11" s="6" t="n">
        <v>35</v>
      </c>
      <c r="G11" s="6" t="n">
        <v>12</v>
      </c>
      <c r="H11" s="6" t="n">
        <v>10</v>
      </c>
    </row>
    <row r="12">
      <c r="A12" s="6" t="inlineStr">
        <is>
          <t>S08</t>
        </is>
      </c>
      <c r="B12" s="6" t="inlineStr">
        <is>
          <t>Detergent 1 kg</t>
        </is>
      </c>
      <c r="C12" s="6" t="inlineStr">
        <is>
          <t>Cleaning</t>
        </is>
      </c>
      <c r="D12" s="6" t="inlineStr">
        <is>
          <t>D-01</t>
        </is>
      </c>
      <c r="E12" s="9" t="n">
        <v>95</v>
      </c>
      <c r="F12" s="6" t="n">
        <v>200</v>
      </c>
      <c r="G12" s="6" t="n">
        <v>60</v>
      </c>
      <c r="H12" s="6" t="n">
        <v>7</v>
      </c>
    </row>
    <row r="13">
      <c r="A13" s="6" t="inlineStr">
        <is>
          <t>S09</t>
        </is>
      </c>
      <c r="B13" s="6" t="inlineStr">
        <is>
          <t>Floor cleaner 1 L</t>
        </is>
      </c>
      <c r="C13" s="6" t="inlineStr">
        <is>
          <t>Cleaning</t>
        </is>
      </c>
      <c r="D13" s="6" t="inlineStr">
        <is>
          <t>D-02</t>
        </is>
      </c>
      <c r="E13" s="9" t="n">
        <v>110</v>
      </c>
      <c r="F13" s="6" t="n">
        <v>90</v>
      </c>
      <c r="G13" s="6" t="n">
        <v>30</v>
      </c>
      <c r="H13" s="6" t="n">
        <v>7</v>
      </c>
    </row>
    <row r="14">
      <c r="A14" s="6" t="inlineStr">
        <is>
          <t>S10</t>
        </is>
      </c>
      <c r="B14" s="6" t="inlineStr">
        <is>
          <t>Dishwash bar</t>
        </is>
      </c>
      <c r="C14" s="6" t="inlineStr">
        <is>
          <t>Cleaning</t>
        </is>
      </c>
      <c r="D14" s="6" t="inlineStr">
        <is>
          <t>D-03</t>
        </is>
      </c>
      <c r="E14" s="9" t="n">
        <v>18</v>
      </c>
      <c r="F14" s="6" t="n">
        <v>400</v>
      </c>
      <c r="G14" s="6" t="n">
        <v>120</v>
      </c>
      <c r="H14" s="6" t="n">
        <v>5</v>
      </c>
    </row>
  </sheetData>
  <dataValidations count="1">
    <dataValidation sqref="C5:C100" showDropDown="0" showInputMessage="0" showErrorMessage="1" allowBlank="1" errorTitle="Not in the list" error="Pick a value from the list" type="list">
      <formula1>=Setup!$D$3:$D$6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6" customWidth="1" min="3" max="3"/>
    <col width="18" customWidth="1" min="4" max="4"/>
    <col width="6" customWidth="1" min="5" max="5"/>
    <col width="11" customWidth="1" min="6" max="6"/>
    <col width="14" customWidth="1" min="7" max="7"/>
  </cols>
  <sheetData>
    <row r="1">
      <c r="A1" s="1" t="inlineStr">
        <is>
          <t>Stock in (goods received)</t>
        </is>
      </c>
    </row>
    <row r="2">
      <c r="A2" s="2" t="inlineStr">
        <is>
          <t>One row per SKU per goods received note.</t>
        </is>
      </c>
    </row>
    <row r="4">
      <c r="A4" s="8" t="inlineStr">
        <is>
          <t>Date</t>
        </is>
      </c>
      <c r="B4" s="8" t="inlineStr">
        <is>
          <t>GRN no</t>
        </is>
      </c>
      <c r="C4" s="8" t="inlineStr">
        <is>
          <t>SKU</t>
        </is>
      </c>
      <c r="D4" s="8" t="inlineStr">
        <is>
          <t>Item</t>
        </is>
      </c>
      <c r="E4" s="8" t="inlineStr">
        <is>
          <t>Qty</t>
        </is>
      </c>
      <c r="F4" s="8" t="inlineStr">
        <is>
          <t>Value (₹)</t>
        </is>
      </c>
      <c r="G4" s="8" t="inlineStr">
        <is>
          <t>Supplier</t>
        </is>
      </c>
    </row>
    <row r="5">
      <c r="A5" s="5" t="n">
        <v>46298</v>
      </c>
      <c r="B5" s="6" t="inlineStr">
        <is>
          <t>GRN-01</t>
        </is>
      </c>
      <c r="C5" s="6" t="inlineStr">
        <is>
          <t>S01</t>
        </is>
      </c>
      <c r="D5" s="7">
        <f>_xlfn.XLOOKUP(C5,Items!$A$5:$A$14,Items!$B$5:$B$14,"Check SKU")</f>
        <v/>
      </c>
      <c r="E5" s="6" t="n">
        <v>60</v>
      </c>
      <c r="F5" s="10">
        <f>E5*_xlfn.XLOOKUP(C5,Items!$A$5:$A$14,Items!$E$5:$E$14,0)</f>
        <v/>
      </c>
      <c r="G5" s="6" t="inlineStr">
        <is>
          <t>Raja Agencies</t>
        </is>
      </c>
    </row>
    <row r="6">
      <c r="A6" s="5" t="n">
        <v>46298</v>
      </c>
      <c r="B6" s="6" t="inlineStr">
        <is>
          <t>GRN-01</t>
        </is>
      </c>
      <c r="C6" s="6" t="inlineStr">
        <is>
          <t>S08</t>
        </is>
      </c>
      <c r="D6" s="7">
        <f>_xlfn.XLOOKUP(C6,Items!$A$5:$A$14,Items!$B$5:$B$14,"Check SKU")</f>
        <v/>
      </c>
      <c r="E6" s="6" t="n">
        <v>100</v>
      </c>
      <c r="F6" s="10">
        <f>E6*_xlfn.XLOOKUP(C6,Items!$A$5:$A$14,Items!$E$5:$E$14,0)</f>
        <v/>
      </c>
      <c r="G6" s="6" t="inlineStr">
        <is>
          <t>Raja Agencies</t>
        </is>
      </c>
    </row>
    <row r="7">
      <c r="A7" s="5" t="n">
        <v>46301</v>
      </c>
      <c r="B7" s="6" t="inlineStr">
        <is>
          <t>GRN-02</t>
        </is>
      </c>
      <c r="C7" s="6" t="inlineStr">
        <is>
          <t>S03</t>
        </is>
      </c>
      <c r="D7" s="7">
        <f>_xlfn.XLOOKUP(C7,Items!$A$5:$A$14,Items!$B$5:$B$14,"Check SKU")</f>
        <v/>
      </c>
      <c r="E7" s="6" t="n">
        <v>50</v>
      </c>
      <c r="F7" s="10">
        <f>E7*_xlfn.XLOOKUP(C7,Items!$A$5:$A$14,Items!$E$5:$E$14,0)</f>
        <v/>
      </c>
      <c r="G7" s="6" t="inlineStr">
        <is>
          <t>Amir Foods</t>
        </is>
      </c>
    </row>
    <row r="8">
      <c r="A8" s="5" t="n">
        <v>46303</v>
      </c>
      <c r="B8" s="6" t="inlineStr">
        <is>
          <t>GRN-03</t>
        </is>
      </c>
      <c r="C8" s="6" t="inlineStr">
        <is>
          <t>S05</t>
        </is>
      </c>
      <c r="D8" s="7">
        <f>_xlfn.XLOOKUP(C8,Items!$A$5:$A$14,Items!$B$5:$B$14,"Check SKU")</f>
        <v/>
      </c>
      <c r="E8" s="6" t="n">
        <v>20</v>
      </c>
      <c r="F8" s="10">
        <f>E8*_xlfn.XLOOKUP(C8,Items!$A$5:$A$14,Items!$E$5:$E$14,0)</f>
        <v/>
      </c>
      <c r="G8" s="6" t="inlineStr">
        <is>
          <t>Rani Traders</t>
        </is>
      </c>
    </row>
    <row r="9">
      <c r="A9" s="5" t="n">
        <v>46305</v>
      </c>
      <c r="B9" s="6" t="inlineStr">
        <is>
          <t>GRN-04</t>
        </is>
      </c>
      <c r="C9" s="6" t="inlineStr">
        <is>
          <t>S10</t>
        </is>
      </c>
      <c r="D9" s="7">
        <f>_xlfn.XLOOKUP(C9,Items!$A$5:$A$14,Items!$B$5:$B$14,"Check SKU")</f>
        <v/>
      </c>
      <c r="E9" s="6" t="n">
        <v>200</v>
      </c>
      <c r="F9" s="10">
        <f>E9*_xlfn.XLOOKUP(C9,Items!$A$5:$A$14,Items!$E$5:$E$14,0)</f>
        <v/>
      </c>
      <c r="G9" s="6" t="inlineStr">
        <is>
          <t>Raja Agencies</t>
        </is>
      </c>
    </row>
    <row r="10">
      <c r="A10" s="5" t="n">
        <v>46307</v>
      </c>
      <c r="B10" s="6" t="inlineStr">
        <is>
          <t>GRN-05</t>
        </is>
      </c>
      <c r="C10" s="6" t="inlineStr">
        <is>
          <t>S04</t>
        </is>
      </c>
      <c r="D10" s="7">
        <f>_xlfn.XLOOKUP(C10,Items!$A$5:$A$14,Items!$B$5:$B$14,"Check SKU")</f>
        <v/>
      </c>
      <c r="E10" s="6" t="n">
        <v>20</v>
      </c>
      <c r="F10" s="10">
        <f>E10*_xlfn.XLOOKUP(C10,Items!$A$5:$A$14,Items!$E$5:$E$14,0)</f>
        <v/>
      </c>
      <c r="G10" s="6" t="inlineStr">
        <is>
          <t>Amir Foods</t>
        </is>
      </c>
    </row>
    <row r="11">
      <c r="A11" s="5" t="n">
        <v>46309</v>
      </c>
      <c r="B11" s="6" t="inlineStr">
        <is>
          <t>GRN-06</t>
        </is>
      </c>
      <c r="C11" s="6" t="inlineStr">
        <is>
          <t>S09</t>
        </is>
      </c>
      <c r="D11" s="7">
        <f>_xlfn.XLOOKUP(C11,Items!$A$5:$A$14,Items!$B$5:$B$14,"Check SKU")</f>
        <v/>
      </c>
      <c r="E11" s="6" t="n">
        <v>40</v>
      </c>
      <c r="F11" s="10">
        <f>E11*_xlfn.XLOOKUP(C11,Items!$A$5:$A$14,Items!$E$5:$E$14,0)</f>
        <v/>
      </c>
      <c r="G11" s="6" t="inlineStr">
        <is>
          <t>Rani Traders</t>
        </is>
      </c>
    </row>
  </sheetData>
  <dataValidations count="1">
    <dataValidation sqref="C5:C500" showDropDown="0" showInputMessage="0" showErrorMessage="1" allowBlank="1" errorTitle="Not in the list" error="Pick a value from the list" type="list">
      <formula1>=Items!$A$5:$A$100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5" customWidth="1" min="3" max="3"/>
    <col width="6" customWidth="1" min="4" max="4"/>
    <col width="18" customWidth="1" min="5" max="5"/>
    <col width="6" customWidth="1" min="6" max="6"/>
    <col width="14" customWidth="1" min="7" max="7"/>
    <col width="10" customWidth="1" min="8" max="8"/>
  </cols>
  <sheetData>
    <row r="1">
      <c r="A1" s="1" t="inlineStr">
        <is>
          <t>Stock out (dispatches)</t>
        </is>
      </c>
    </row>
    <row r="2">
      <c r="A2" s="2" t="inlineStr">
        <is>
          <t>One row per SKU per delivery challan. The key numbers the lines of each challan for printing.</t>
        </is>
      </c>
    </row>
    <row r="4">
      <c r="A4" s="8" t="inlineStr">
        <is>
          <t>Date</t>
        </is>
      </c>
      <c r="B4" s="8" t="inlineStr">
        <is>
          <t>Challan no</t>
        </is>
      </c>
      <c r="C4" s="8" t="inlineStr">
        <is>
          <t>Customer</t>
        </is>
      </c>
      <c r="D4" s="8" t="inlineStr">
        <is>
          <t>SKU</t>
        </is>
      </c>
      <c r="E4" s="8" t="inlineStr">
        <is>
          <t>Item</t>
        </is>
      </c>
      <c r="F4" s="8" t="inlineStr">
        <is>
          <t>Qty</t>
        </is>
      </c>
      <c r="G4" s="8" t="inlineStr">
        <is>
          <t>Value at cost (₹)</t>
        </is>
      </c>
      <c r="H4" s="8" t="inlineStr">
        <is>
          <t>Key</t>
        </is>
      </c>
    </row>
    <row r="5">
      <c r="A5" s="5" t="n">
        <v>46297</v>
      </c>
      <c r="B5" s="6" t="inlineStr">
        <is>
          <t>DC-101</t>
        </is>
      </c>
      <c r="C5" s="6" t="inlineStr">
        <is>
          <t>Nagpur Mart</t>
        </is>
      </c>
      <c r="D5" s="6" t="inlineStr">
        <is>
          <t>S01</t>
        </is>
      </c>
      <c r="E5" s="7">
        <f>_xlfn.XLOOKUP(D5,Items!$A$5:$A$14,Items!$B$5:$B$14,"Check SKU")</f>
        <v/>
      </c>
      <c r="F5" s="6" t="n">
        <v>30</v>
      </c>
      <c r="G5" s="10">
        <f>F5*_xlfn.XLOOKUP(D5,Items!$A$5:$A$14,Items!$E$5:$E$14,0)</f>
        <v/>
      </c>
      <c r="H5" s="7">
        <f>B5&amp;"-"&amp;COUNTIF($B$5:B5,B5)</f>
        <v/>
      </c>
    </row>
    <row r="6">
      <c r="A6" s="5" t="n">
        <v>46297</v>
      </c>
      <c r="B6" s="6" t="inlineStr">
        <is>
          <t>DC-101</t>
        </is>
      </c>
      <c r="C6" s="6" t="inlineStr">
        <is>
          <t>Nagpur Mart</t>
        </is>
      </c>
      <c r="D6" s="6" t="inlineStr">
        <is>
          <t>S08</t>
        </is>
      </c>
      <c r="E6" s="7">
        <f>_xlfn.XLOOKUP(D6,Items!$A$5:$A$14,Items!$B$5:$B$14,"Check SKU")</f>
        <v/>
      </c>
      <c r="F6" s="6" t="n">
        <v>50</v>
      </c>
      <c r="G6" s="10">
        <f>F6*_xlfn.XLOOKUP(D6,Items!$A$5:$A$14,Items!$E$5:$E$14,0)</f>
        <v/>
      </c>
      <c r="H6" s="7">
        <f>B6&amp;"-"&amp;COUNTIF($B$5:B6,B6)</f>
        <v/>
      </c>
    </row>
    <row r="7">
      <c r="A7" s="5" t="n">
        <v>46297</v>
      </c>
      <c r="B7" s="6" t="inlineStr">
        <is>
          <t>DC-101</t>
        </is>
      </c>
      <c r="C7" s="6" t="inlineStr">
        <is>
          <t>Nagpur Mart</t>
        </is>
      </c>
      <c r="D7" s="6" t="inlineStr">
        <is>
          <t>S10</t>
        </is>
      </c>
      <c r="E7" s="7">
        <f>_xlfn.XLOOKUP(D7,Items!$A$5:$A$14,Items!$B$5:$B$14,"Check SKU")</f>
        <v/>
      </c>
      <c r="F7" s="6" t="n">
        <v>100</v>
      </c>
      <c r="G7" s="10">
        <f>F7*_xlfn.XLOOKUP(D7,Items!$A$5:$A$14,Items!$E$5:$E$14,0)</f>
        <v/>
      </c>
      <c r="H7" s="7">
        <f>B7&amp;"-"&amp;COUNTIF($B$5:B7,B7)</f>
        <v/>
      </c>
    </row>
    <row r="8">
      <c r="A8" s="5" t="n">
        <v>46299</v>
      </c>
      <c r="B8" s="6" t="inlineStr">
        <is>
          <t>DC-102</t>
        </is>
      </c>
      <c r="C8" s="6" t="inlineStr">
        <is>
          <t>Kolhapur Stores</t>
        </is>
      </c>
      <c r="D8" s="6" t="inlineStr">
        <is>
          <t>S03</t>
        </is>
      </c>
      <c r="E8" s="7">
        <f>_xlfn.XLOOKUP(D8,Items!$A$5:$A$14,Items!$B$5:$B$14,"Check SKU")</f>
        <v/>
      </c>
      <c r="F8" s="6" t="n">
        <v>40</v>
      </c>
      <c r="G8" s="10">
        <f>F8*_xlfn.XLOOKUP(D8,Items!$A$5:$A$14,Items!$E$5:$E$14,0)</f>
        <v/>
      </c>
      <c r="H8" s="7">
        <f>B8&amp;"-"&amp;COUNTIF($B$5:B8,B8)</f>
        <v/>
      </c>
    </row>
    <row r="9">
      <c r="A9" s="5" t="n">
        <v>46299</v>
      </c>
      <c r="B9" s="6" t="inlineStr">
        <is>
          <t>DC-102</t>
        </is>
      </c>
      <c r="C9" s="6" t="inlineStr">
        <is>
          <t>Kolhapur Stores</t>
        </is>
      </c>
      <c r="D9" s="6" t="inlineStr">
        <is>
          <t>S04</t>
        </is>
      </c>
      <c r="E9" s="7">
        <f>_xlfn.XLOOKUP(D9,Items!$A$5:$A$14,Items!$B$5:$B$14,"Check SKU")</f>
        <v/>
      </c>
      <c r="F9" s="6" t="n">
        <v>15</v>
      </c>
      <c r="G9" s="10">
        <f>F9*_xlfn.XLOOKUP(D9,Items!$A$5:$A$14,Items!$E$5:$E$14,0)</f>
        <v/>
      </c>
      <c r="H9" s="7">
        <f>B9&amp;"-"&amp;COUNTIF($B$5:B9,B9)</f>
        <v/>
      </c>
    </row>
    <row r="10">
      <c r="A10" s="5" t="n">
        <v>46301</v>
      </c>
      <c r="B10" s="6" t="inlineStr">
        <is>
          <t>DC-103</t>
        </is>
      </c>
      <c r="C10" s="6" t="inlineStr">
        <is>
          <t>Pune Retail</t>
        </is>
      </c>
      <c r="D10" s="6" t="inlineStr">
        <is>
          <t>S05</t>
        </is>
      </c>
      <c r="E10" s="7">
        <f>_xlfn.XLOOKUP(D10,Items!$A$5:$A$14,Items!$B$5:$B$14,"Check SKU")</f>
        <v/>
      </c>
      <c r="F10" s="6" t="n">
        <v>25</v>
      </c>
      <c r="G10" s="10">
        <f>F10*_xlfn.XLOOKUP(D10,Items!$A$5:$A$14,Items!$E$5:$E$14,0)</f>
        <v/>
      </c>
      <c r="H10" s="7">
        <f>B10&amp;"-"&amp;COUNTIF($B$5:B10,B10)</f>
        <v/>
      </c>
    </row>
    <row r="11">
      <c r="A11" s="5" t="n">
        <v>46301</v>
      </c>
      <c r="B11" s="6" t="inlineStr">
        <is>
          <t>DC-103</t>
        </is>
      </c>
      <c r="C11" s="6" t="inlineStr">
        <is>
          <t>Pune Retail</t>
        </is>
      </c>
      <c r="D11" s="6" t="inlineStr">
        <is>
          <t>S06</t>
        </is>
      </c>
      <c r="E11" s="7">
        <f>_xlfn.XLOOKUP(D11,Items!$A$5:$A$14,Items!$B$5:$B$14,"Check SKU")</f>
        <v/>
      </c>
      <c r="F11" s="6" t="n">
        <v>12</v>
      </c>
      <c r="G11" s="10">
        <f>F11*_xlfn.XLOOKUP(D11,Items!$A$5:$A$14,Items!$E$5:$E$14,0)</f>
        <v/>
      </c>
      <c r="H11" s="7">
        <f>B11&amp;"-"&amp;COUNTIF($B$5:B11,B11)</f>
        <v/>
      </c>
    </row>
    <row r="12">
      <c r="A12" s="5" t="n">
        <v>46301</v>
      </c>
      <c r="B12" s="6" t="inlineStr">
        <is>
          <t>DC-103</t>
        </is>
      </c>
      <c r="C12" s="6" t="inlineStr">
        <is>
          <t>Pune Retail</t>
        </is>
      </c>
      <c r="D12" s="6" t="inlineStr">
        <is>
          <t>S07</t>
        </is>
      </c>
      <c r="E12" s="7">
        <f>_xlfn.XLOOKUP(D12,Items!$A$5:$A$14,Items!$B$5:$B$14,"Check SKU")</f>
        <v/>
      </c>
      <c r="F12" s="6" t="n">
        <v>10</v>
      </c>
      <c r="G12" s="10">
        <f>F12*_xlfn.XLOOKUP(D12,Items!$A$5:$A$14,Items!$E$5:$E$14,0)</f>
        <v/>
      </c>
      <c r="H12" s="7">
        <f>B12&amp;"-"&amp;COUNTIF($B$5:B12,B12)</f>
        <v/>
      </c>
    </row>
    <row r="13">
      <c r="A13" s="5" t="n">
        <v>46303</v>
      </c>
      <c r="B13" s="6" t="inlineStr">
        <is>
          <t>DC-104</t>
        </is>
      </c>
      <c r="C13" s="6" t="inlineStr">
        <is>
          <t>Nagpur Mart</t>
        </is>
      </c>
      <c r="D13" s="6" t="inlineStr">
        <is>
          <t>S01</t>
        </is>
      </c>
      <c r="E13" s="7">
        <f>_xlfn.XLOOKUP(D13,Items!$A$5:$A$14,Items!$B$5:$B$14,"Check SKU")</f>
        <v/>
      </c>
      <c r="F13" s="6" t="n">
        <v>40</v>
      </c>
      <c r="G13" s="10">
        <f>F13*_xlfn.XLOOKUP(D13,Items!$A$5:$A$14,Items!$E$5:$E$14,0)</f>
        <v/>
      </c>
      <c r="H13" s="7">
        <f>B13&amp;"-"&amp;COUNTIF($B$5:B13,B13)</f>
        <v/>
      </c>
    </row>
    <row r="14">
      <c r="A14" s="5" t="n">
        <v>46303</v>
      </c>
      <c r="B14" s="6" t="inlineStr">
        <is>
          <t>DC-104</t>
        </is>
      </c>
      <c r="C14" s="6" t="inlineStr">
        <is>
          <t>Nagpur Mart</t>
        </is>
      </c>
      <c r="D14" s="6" t="inlineStr">
        <is>
          <t>S02</t>
        </is>
      </c>
      <c r="E14" s="7">
        <f>_xlfn.XLOOKUP(D14,Items!$A$5:$A$14,Items!$B$5:$B$14,"Check SKU")</f>
        <v/>
      </c>
      <c r="F14" s="6" t="n">
        <v>15</v>
      </c>
      <c r="G14" s="10">
        <f>F14*_xlfn.XLOOKUP(D14,Items!$A$5:$A$14,Items!$E$5:$E$14,0)</f>
        <v/>
      </c>
      <c r="H14" s="7">
        <f>B14&amp;"-"&amp;COUNTIF($B$5:B14,B14)</f>
        <v/>
      </c>
    </row>
    <row r="15">
      <c r="A15" s="5" t="n">
        <v>46303</v>
      </c>
      <c r="B15" s="6" t="inlineStr">
        <is>
          <t>DC-104</t>
        </is>
      </c>
      <c r="C15" s="6" t="inlineStr">
        <is>
          <t>Nagpur Mart</t>
        </is>
      </c>
      <c r="D15" s="6" t="inlineStr">
        <is>
          <t>S09</t>
        </is>
      </c>
      <c r="E15" s="7">
        <f>_xlfn.XLOOKUP(D15,Items!$A$5:$A$14,Items!$B$5:$B$14,"Check SKU")</f>
        <v/>
      </c>
      <c r="F15" s="6" t="n">
        <v>30</v>
      </c>
      <c r="G15" s="10">
        <f>F15*_xlfn.XLOOKUP(D15,Items!$A$5:$A$14,Items!$E$5:$E$14,0)</f>
        <v/>
      </c>
      <c r="H15" s="7">
        <f>B15&amp;"-"&amp;COUNTIF($B$5:B15,B15)</f>
        <v/>
      </c>
    </row>
    <row r="16">
      <c r="A16" s="5" t="n">
        <v>46305</v>
      </c>
      <c r="B16" s="6" t="inlineStr">
        <is>
          <t>DC-105</t>
        </is>
      </c>
      <c r="C16" s="6" t="inlineStr">
        <is>
          <t>Solapur Bazaar</t>
        </is>
      </c>
      <c r="D16" s="6" t="inlineStr">
        <is>
          <t>S08</t>
        </is>
      </c>
      <c r="E16" s="7">
        <f>_xlfn.XLOOKUP(D16,Items!$A$5:$A$14,Items!$B$5:$B$14,"Check SKU")</f>
        <v/>
      </c>
      <c r="F16" s="6" t="n">
        <v>90</v>
      </c>
      <c r="G16" s="10">
        <f>F16*_xlfn.XLOOKUP(D16,Items!$A$5:$A$14,Items!$E$5:$E$14,0)</f>
        <v/>
      </c>
      <c r="H16" s="7">
        <f>B16&amp;"-"&amp;COUNTIF($B$5:B16,B16)</f>
        <v/>
      </c>
    </row>
    <row r="17">
      <c r="A17" s="5" t="n">
        <v>46305</v>
      </c>
      <c r="B17" s="6" t="inlineStr">
        <is>
          <t>DC-105</t>
        </is>
      </c>
      <c r="C17" s="6" t="inlineStr">
        <is>
          <t>Solapur Bazaar</t>
        </is>
      </c>
      <c r="D17" s="6" t="inlineStr">
        <is>
          <t>S10</t>
        </is>
      </c>
      <c r="E17" s="7">
        <f>_xlfn.XLOOKUP(D17,Items!$A$5:$A$14,Items!$B$5:$B$14,"Check SKU")</f>
        <v/>
      </c>
      <c r="F17" s="6" t="n">
        <v>150</v>
      </c>
      <c r="G17" s="10">
        <f>F17*_xlfn.XLOOKUP(D17,Items!$A$5:$A$14,Items!$E$5:$E$14,0)</f>
        <v/>
      </c>
      <c r="H17" s="7">
        <f>B17&amp;"-"&amp;COUNTIF($B$5:B17,B17)</f>
        <v/>
      </c>
    </row>
    <row r="18">
      <c r="A18" s="5" t="n">
        <v>46305</v>
      </c>
      <c r="B18" s="6" t="inlineStr">
        <is>
          <t>DC-105</t>
        </is>
      </c>
      <c r="C18" s="6" t="inlineStr">
        <is>
          <t>Solapur Bazaar</t>
        </is>
      </c>
      <c r="D18" s="6" t="inlineStr">
        <is>
          <t>S03</t>
        </is>
      </c>
      <c r="E18" s="7">
        <f>_xlfn.XLOOKUP(D18,Items!$A$5:$A$14,Items!$B$5:$B$14,"Check SKU")</f>
        <v/>
      </c>
      <c r="F18" s="6" t="n">
        <v>30</v>
      </c>
      <c r="G18" s="10">
        <f>F18*_xlfn.XLOOKUP(D18,Items!$A$5:$A$14,Items!$E$5:$E$14,0)</f>
        <v/>
      </c>
      <c r="H18" s="7">
        <f>B18&amp;"-"&amp;COUNTIF($B$5:B18,B18)</f>
        <v/>
      </c>
    </row>
    <row r="19">
      <c r="A19" s="5" t="n">
        <v>46308</v>
      </c>
      <c r="B19" s="6" t="inlineStr">
        <is>
          <t>DC-106</t>
        </is>
      </c>
      <c r="C19" s="6" t="inlineStr">
        <is>
          <t>Pune Retail</t>
        </is>
      </c>
      <c r="D19" s="6" t="inlineStr">
        <is>
          <t>S06</t>
        </is>
      </c>
      <c r="E19" s="7">
        <f>_xlfn.XLOOKUP(D19,Items!$A$5:$A$14,Items!$B$5:$B$14,"Check SKU")</f>
        <v/>
      </c>
      <c r="F19" s="6" t="n">
        <v>10</v>
      </c>
      <c r="G19" s="10">
        <f>F19*_xlfn.XLOOKUP(D19,Items!$A$5:$A$14,Items!$E$5:$E$14,0)</f>
        <v/>
      </c>
      <c r="H19" s="7">
        <f>B19&amp;"-"&amp;COUNTIF($B$5:B19,B19)</f>
        <v/>
      </c>
    </row>
    <row r="20">
      <c r="A20" s="5" t="n">
        <v>46308</v>
      </c>
      <c r="B20" s="6" t="inlineStr">
        <is>
          <t>DC-106</t>
        </is>
      </c>
      <c r="C20" s="6" t="inlineStr">
        <is>
          <t>Pune Retail</t>
        </is>
      </c>
      <c r="D20" s="6" t="inlineStr">
        <is>
          <t>S07</t>
        </is>
      </c>
      <c r="E20" s="7">
        <f>_xlfn.XLOOKUP(D20,Items!$A$5:$A$14,Items!$B$5:$B$14,"Check SKU")</f>
        <v/>
      </c>
      <c r="F20" s="6" t="n">
        <v>12</v>
      </c>
      <c r="G20" s="10">
        <f>F20*_xlfn.XLOOKUP(D20,Items!$A$5:$A$14,Items!$E$5:$E$14,0)</f>
        <v/>
      </c>
      <c r="H20" s="7">
        <f>B20&amp;"-"&amp;COUNTIF($B$5:B20,B20)</f>
        <v/>
      </c>
    </row>
    <row r="21">
      <c r="A21" s="5" t="n">
        <v>46308</v>
      </c>
      <c r="B21" s="6" t="inlineStr">
        <is>
          <t>DC-106</t>
        </is>
      </c>
      <c r="C21" s="6" t="inlineStr">
        <is>
          <t>Pune Retail</t>
        </is>
      </c>
      <c r="D21" s="6" t="inlineStr">
        <is>
          <t>S05</t>
        </is>
      </c>
      <c r="E21" s="7">
        <f>_xlfn.XLOOKUP(D21,Items!$A$5:$A$14,Items!$B$5:$B$14,"Check SKU")</f>
        <v/>
      </c>
      <c r="F21" s="6" t="n">
        <v>18</v>
      </c>
      <c r="G21" s="10">
        <f>F21*_xlfn.XLOOKUP(D21,Items!$A$5:$A$14,Items!$E$5:$E$14,0)</f>
        <v/>
      </c>
      <c r="H21" s="7">
        <f>B21&amp;"-"&amp;COUNTIF($B$5:B21,B21)</f>
        <v/>
      </c>
    </row>
    <row r="22">
      <c r="A22" s="5" t="n">
        <v>46310</v>
      </c>
      <c r="B22" s="6" t="inlineStr">
        <is>
          <t>DC-107</t>
        </is>
      </c>
      <c r="C22" s="6" t="inlineStr">
        <is>
          <t>Kolhapur Stores</t>
        </is>
      </c>
      <c r="D22" s="6" t="inlineStr">
        <is>
          <t>S01</t>
        </is>
      </c>
      <c r="E22" s="7">
        <f>_xlfn.XLOOKUP(D22,Items!$A$5:$A$14,Items!$B$5:$B$14,"Check SKU")</f>
        <v/>
      </c>
      <c r="F22" s="6" t="n">
        <v>50</v>
      </c>
      <c r="G22" s="10">
        <f>F22*_xlfn.XLOOKUP(D22,Items!$A$5:$A$14,Items!$E$5:$E$14,0)</f>
        <v/>
      </c>
      <c r="H22" s="7">
        <f>B22&amp;"-"&amp;COUNTIF($B$5:B22,B22)</f>
        <v/>
      </c>
    </row>
    <row r="23">
      <c r="A23" s="5" t="n">
        <v>46310</v>
      </c>
      <c r="B23" s="6" t="inlineStr">
        <is>
          <t>DC-107</t>
        </is>
      </c>
      <c r="C23" s="6" t="inlineStr">
        <is>
          <t>Kolhapur Stores</t>
        </is>
      </c>
      <c r="D23" s="6" t="inlineStr">
        <is>
          <t>S04</t>
        </is>
      </c>
      <c r="E23" s="7">
        <f>_xlfn.XLOOKUP(D23,Items!$A$5:$A$14,Items!$B$5:$B$14,"Check SKU")</f>
        <v/>
      </c>
      <c r="F23" s="6" t="n">
        <v>22</v>
      </c>
      <c r="G23" s="10">
        <f>F23*_xlfn.XLOOKUP(D23,Items!$A$5:$A$14,Items!$E$5:$E$14,0)</f>
        <v/>
      </c>
      <c r="H23" s="7">
        <f>B23&amp;"-"&amp;COUNTIF($B$5:B23,B23)</f>
        <v/>
      </c>
    </row>
    <row r="24">
      <c r="A24" s="5" t="n">
        <v>46310</v>
      </c>
      <c r="B24" s="6" t="inlineStr">
        <is>
          <t>DC-107</t>
        </is>
      </c>
      <c r="C24" s="6" t="inlineStr">
        <is>
          <t>Kolhapur Stores</t>
        </is>
      </c>
      <c r="D24" s="6" t="inlineStr">
        <is>
          <t>S09</t>
        </is>
      </c>
      <c r="E24" s="7">
        <f>_xlfn.XLOOKUP(D24,Items!$A$5:$A$14,Items!$B$5:$B$14,"Check SKU")</f>
        <v/>
      </c>
      <c r="F24" s="6" t="n">
        <v>45</v>
      </c>
      <c r="G24" s="10">
        <f>F24*_xlfn.XLOOKUP(D24,Items!$A$5:$A$14,Items!$E$5:$E$14,0)</f>
        <v/>
      </c>
      <c r="H24" s="7">
        <f>B24&amp;"-"&amp;COUNTIF($B$5:B24,B24)</f>
        <v/>
      </c>
    </row>
    <row r="25">
      <c r="A25" s="5" t="n">
        <v>46310</v>
      </c>
      <c r="B25" s="6" t="inlineStr">
        <is>
          <t>DC-107</t>
        </is>
      </c>
      <c r="C25" s="6" t="inlineStr">
        <is>
          <t>Kolhapur Stores</t>
        </is>
      </c>
      <c r="D25" s="6" t="inlineStr">
        <is>
          <t>S02</t>
        </is>
      </c>
      <c r="E25" s="7">
        <f>_xlfn.XLOOKUP(D25,Items!$A$5:$A$14,Items!$B$5:$B$14,"Check SKU")</f>
        <v/>
      </c>
      <c r="F25" s="6" t="n">
        <v>20</v>
      </c>
      <c r="G25" s="10">
        <f>F25*_xlfn.XLOOKUP(D25,Items!$A$5:$A$14,Items!$E$5:$E$14,0)</f>
        <v/>
      </c>
      <c r="H25" s="7">
        <f>B25&amp;"-"&amp;COUNTIF($B$5:B25,B25)</f>
        <v/>
      </c>
    </row>
    <row r="26">
      <c r="A26" s="5" t="n">
        <v>46311</v>
      </c>
      <c r="B26" s="6" t="inlineStr">
        <is>
          <t>DC-108</t>
        </is>
      </c>
      <c r="C26" s="6" t="inlineStr">
        <is>
          <t>Nagpur Mart</t>
        </is>
      </c>
      <c r="D26" s="6" t="inlineStr">
        <is>
          <t>S08</t>
        </is>
      </c>
      <c r="E26" s="7">
        <f>_xlfn.XLOOKUP(D26,Items!$A$5:$A$14,Items!$B$5:$B$14,"Check SKU")</f>
        <v/>
      </c>
      <c r="F26" s="6" t="n">
        <v>70</v>
      </c>
      <c r="G26" s="10">
        <f>F26*_xlfn.XLOOKUP(D26,Items!$A$5:$A$14,Items!$E$5:$E$14,0)</f>
        <v/>
      </c>
      <c r="H26" s="7">
        <f>B26&amp;"-"&amp;COUNTIF($B$5:B26,B26)</f>
        <v/>
      </c>
    </row>
    <row r="27">
      <c r="A27" s="5" t="n">
        <v>46311</v>
      </c>
      <c r="B27" s="6" t="inlineStr">
        <is>
          <t>DC-108</t>
        </is>
      </c>
      <c r="C27" s="6" t="inlineStr">
        <is>
          <t>Nagpur Mart</t>
        </is>
      </c>
      <c r="D27" s="6" t="inlineStr">
        <is>
          <t>S10</t>
        </is>
      </c>
      <c r="E27" s="7">
        <f>_xlfn.XLOOKUP(D27,Items!$A$5:$A$14,Items!$B$5:$B$14,"Check SKU")</f>
        <v/>
      </c>
      <c r="F27" s="6" t="n">
        <v>160</v>
      </c>
      <c r="G27" s="10">
        <f>F27*_xlfn.XLOOKUP(D27,Items!$A$5:$A$14,Items!$E$5:$E$14,0)</f>
        <v/>
      </c>
      <c r="H27" s="7">
        <f>B27&amp;"-"&amp;COUNTIF($B$5:B27,B27)</f>
        <v/>
      </c>
    </row>
    <row r="28">
      <c r="A28" s="5" t="n">
        <v>46311</v>
      </c>
      <c r="B28" s="6" t="inlineStr">
        <is>
          <t>DC-108</t>
        </is>
      </c>
      <c r="C28" s="6" t="inlineStr">
        <is>
          <t>Nagpur Mart</t>
        </is>
      </c>
      <c r="D28" s="6" t="inlineStr">
        <is>
          <t>S03</t>
        </is>
      </c>
      <c r="E28" s="7">
        <f>_xlfn.XLOOKUP(D28,Items!$A$5:$A$14,Items!$B$5:$B$14,"Check SKU")</f>
        <v/>
      </c>
      <c r="F28" s="6" t="n">
        <v>25</v>
      </c>
      <c r="G28" s="10">
        <f>F28*_xlfn.XLOOKUP(D28,Items!$A$5:$A$14,Items!$E$5:$E$14,0)</f>
        <v/>
      </c>
      <c r="H28" s="7">
        <f>B28&amp;"-"&amp;COUNTIF($B$5:B28,B28)</f>
        <v/>
      </c>
    </row>
  </sheetData>
  <dataValidations count="1">
    <dataValidation sqref="D5:D500" showDropDown="0" showInputMessage="0" showErrorMessage="1" allowBlank="1" errorTitle="Not in the list" error="Pick a value from the list" type="list">
      <formula1>=Items!$A$5:$A$100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8" customWidth="1" min="3" max="3"/>
    <col width="6" customWidth="1" min="4" max="4"/>
    <col width="6" customWidth="1" min="5" max="5"/>
    <col width="8" customWidth="1" min="6" max="6"/>
    <col width="11" customWidth="1" min="7" max="7"/>
    <col width="9" customWidth="1" min="8" max="8"/>
    <col width="11" customWidth="1" min="9" max="9"/>
    <col width="9" customWidth="1" min="10" max="10"/>
    <col width="10" customWidth="1" min="11" max="11"/>
    <col width="15" customWidth="1" min="12" max="12"/>
    <col width="12" customWidth="1" min="13" max="13"/>
    <col width="9" customWidth="1" min="14" max="14"/>
  </cols>
  <sheetData>
    <row r="1">
      <c r="A1" s="1" t="inlineStr">
        <is>
          <t>Stock, days of cover and reorder</t>
        </is>
      </c>
    </row>
    <row r="2">
      <c r="A2" s="2" t="inlineStr">
        <is>
          <t>Average daily use = stock out ÷ days in period. Days of cover = closing ÷ daily use. Order now when closing ≤ reorder level or cover ≤ lead time.</t>
        </is>
      </c>
    </row>
    <row r="4">
      <c r="A4" s="8" t="inlineStr">
        <is>
          <t>SKU</t>
        </is>
      </c>
      <c r="B4" s="8" t="inlineStr">
        <is>
          <t>Item</t>
        </is>
      </c>
      <c r="C4" s="8" t="inlineStr">
        <is>
          <t>Opening</t>
        </is>
      </c>
      <c r="D4" s="8" t="inlineStr">
        <is>
          <t>In</t>
        </is>
      </c>
      <c r="E4" s="8" t="inlineStr">
        <is>
          <t>Out</t>
        </is>
      </c>
      <c r="F4" s="8" t="inlineStr">
        <is>
          <t>Closing</t>
        </is>
      </c>
      <c r="G4" s="8" t="inlineStr">
        <is>
          <t>Value (₹)</t>
        </is>
      </c>
      <c r="H4" s="8" t="inlineStr">
        <is>
          <t>Daily use</t>
        </is>
      </c>
      <c r="I4" s="8" t="inlineStr">
        <is>
          <t>Days of cover</t>
        </is>
      </c>
      <c r="J4" s="8" t="inlineStr">
        <is>
          <t>Lead time</t>
        </is>
      </c>
      <c r="K4" s="8" t="inlineStr">
        <is>
          <t>Order now?</t>
        </is>
      </c>
      <c r="L4" s="8" t="inlineStr">
        <is>
          <t>Suggested order qty</t>
        </is>
      </c>
      <c r="M4" s="8" t="inlineStr">
        <is>
          <t>Use value (₹)</t>
        </is>
      </c>
      <c r="N4" s="8" t="inlineStr">
        <is>
          <t>ABC class</t>
        </is>
      </c>
    </row>
    <row r="5">
      <c r="A5" s="7">
        <f>Items!A5</f>
        <v/>
      </c>
      <c r="B5" s="7">
        <f>Items!B5</f>
        <v/>
      </c>
      <c r="C5" s="7">
        <f>Items!F5</f>
        <v/>
      </c>
      <c r="D5" s="7">
        <f>SUMIFS('Stock in'!$E$5:$E$500,'Stock in'!$C$5:$C$500,A5)</f>
        <v/>
      </c>
      <c r="E5" s="7">
        <f>SUMIFS('Stock out'!$F$5:$F$500,'Stock out'!$D$5:$D$500,A5)</f>
        <v/>
      </c>
      <c r="F5" s="7">
        <f>C5+D5-E5</f>
        <v/>
      </c>
      <c r="G5" s="10">
        <f>F5*Items!E5</f>
        <v/>
      </c>
      <c r="H5" s="11">
        <f>E5/Setup!$B$5</f>
        <v/>
      </c>
      <c r="I5" s="11">
        <f>IFERROR(F5/H5,999)</f>
        <v/>
      </c>
      <c r="J5" s="7">
        <f>Items!H5</f>
        <v/>
      </c>
      <c r="K5" s="7">
        <f>IF(OR(F5&lt;=Items!G5,I5&lt;=J5),"Yes","No")</f>
        <v/>
      </c>
      <c r="L5" s="7">
        <f>IF(K5="Yes",MAX(0,ROUNDUP(H5*(J5+Setup!$B$6)-F5,0)),0)</f>
        <v/>
      </c>
      <c r="M5" s="10">
        <f>E5*Items!E5</f>
        <v/>
      </c>
      <c r="N5" s="7">
        <f>IF(SUMIF($M$5:$M$14,"&gt;="&amp;M5)/SUM($M$5:$M$14)&lt;=0.7,"A",IF(SUMIF($M$5:$M$14,"&gt;="&amp;M5)/SUM($M$5:$M$14)&lt;=0.9,"B","C"))</f>
        <v/>
      </c>
    </row>
    <row r="6">
      <c r="A6" s="7">
        <f>Items!A6</f>
        <v/>
      </c>
      <c r="B6" s="7">
        <f>Items!B6</f>
        <v/>
      </c>
      <c r="C6" s="7">
        <f>Items!F6</f>
        <v/>
      </c>
      <c r="D6" s="7">
        <f>SUMIFS('Stock in'!$E$5:$E$500,'Stock in'!$C$5:$C$500,A6)</f>
        <v/>
      </c>
      <c r="E6" s="7">
        <f>SUMIFS('Stock out'!$F$5:$F$500,'Stock out'!$D$5:$D$500,A6)</f>
        <v/>
      </c>
      <c r="F6" s="7">
        <f>C6+D6-E6</f>
        <v/>
      </c>
      <c r="G6" s="10">
        <f>F6*Items!E6</f>
        <v/>
      </c>
      <c r="H6" s="11">
        <f>E6/Setup!$B$5</f>
        <v/>
      </c>
      <c r="I6" s="11">
        <f>IFERROR(F6/H6,999)</f>
        <v/>
      </c>
      <c r="J6" s="7">
        <f>Items!H6</f>
        <v/>
      </c>
      <c r="K6" s="7">
        <f>IF(OR(F6&lt;=Items!G6,I6&lt;=J6),"Yes","No")</f>
        <v/>
      </c>
      <c r="L6" s="7">
        <f>IF(K6="Yes",MAX(0,ROUNDUP(H6*(J6+Setup!$B$6)-F6,0)),0)</f>
        <v/>
      </c>
      <c r="M6" s="10">
        <f>E6*Items!E6</f>
        <v/>
      </c>
      <c r="N6" s="7">
        <f>IF(SUMIF($M$5:$M$14,"&gt;="&amp;M6)/SUM($M$5:$M$14)&lt;=0.7,"A",IF(SUMIF($M$5:$M$14,"&gt;="&amp;M6)/SUM($M$5:$M$14)&lt;=0.9,"B","C"))</f>
        <v/>
      </c>
    </row>
    <row r="7">
      <c r="A7" s="7">
        <f>Items!A7</f>
        <v/>
      </c>
      <c r="B7" s="7">
        <f>Items!B7</f>
        <v/>
      </c>
      <c r="C7" s="7">
        <f>Items!F7</f>
        <v/>
      </c>
      <c r="D7" s="7">
        <f>SUMIFS('Stock in'!$E$5:$E$500,'Stock in'!$C$5:$C$500,A7)</f>
        <v/>
      </c>
      <c r="E7" s="7">
        <f>SUMIFS('Stock out'!$F$5:$F$500,'Stock out'!$D$5:$D$500,A7)</f>
        <v/>
      </c>
      <c r="F7" s="7">
        <f>C7+D7-E7</f>
        <v/>
      </c>
      <c r="G7" s="10">
        <f>F7*Items!E7</f>
        <v/>
      </c>
      <c r="H7" s="11">
        <f>E7/Setup!$B$5</f>
        <v/>
      </c>
      <c r="I7" s="11">
        <f>IFERROR(F7/H7,999)</f>
        <v/>
      </c>
      <c r="J7" s="7">
        <f>Items!H7</f>
        <v/>
      </c>
      <c r="K7" s="7">
        <f>IF(OR(F7&lt;=Items!G7,I7&lt;=J7),"Yes","No")</f>
        <v/>
      </c>
      <c r="L7" s="7">
        <f>IF(K7="Yes",MAX(0,ROUNDUP(H7*(J7+Setup!$B$6)-F7,0)),0)</f>
        <v/>
      </c>
      <c r="M7" s="10">
        <f>E7*Items!E7</f>
        <v/>
      </c>
      <c r="N7" s="7">
        <f>IF(SUMIF($M$5:$M$14,"&gt;="&amp;M7)/SUM($M$5:$M$14)&lt;=0.7,"A",IF(SUMIF($M$5:$M$14,"&gt;="&amp;M7)/SUM($M$5:$M$14)&lt;=0.9,"B","C"))</f>
        <v/>
      </c>
    </row>
    <row r="8">
      <c r="A8" s="7">
        <f>Items!A8</f>
        <v/>
      </c>
      <c r="B8" s="7">
        <f>Items!B8</f>
        <v/>
      </c>
      <c r="C8" s="7">
        <f>Items!F8</f>
        <v/>
      </c>
      <c r="D8" s="7">
        <f>SUMIFS('Stock in'!$E$5:$E$500,'Stock in'!$C$5:$C$500,A8)</f>
        <v/>
      </c>
      <c r="E8" s="7">
        <f>SUMIFS('Stock out'!$F$5:$F$500,'Stock out'!$D$5:$D$500,A8)</f>
        <v/>
      </c>
      <c r="F8" s="7">
        <f>C8+D8-E8</f>
        <v/>
      </c>
      <c r="G8" s="10">
        <f>F8*Items!E8</f>
        <v/>
      </c>
      <c r="H8" s="11">
        <f>E8/Setup!$B$5</f>
        <v/>
      </c>
      <c r="I8" s="11">
        <f>IFERROR(F8/H8,999)</f>
        <v/>
      </c>
      <c r="J8" s="7">
        <f>Items!H8</f>
        <v/>
      </c>
      <c r="K8" s="7">
        <f>IF(OR(F8&lt;=Items!G8,I8&lt;=J8),"Yes","No")</f>
        <v/>
      </c>
      <c r="L8" s="7">
        <f>IF(K8="Yes",MAX(0,ROUNDUP(H8*(J8+Setup!$B$6)-F8,0)),0)</f>
        <v/>
      </c>
      <c r="M8" s="10">
        <f>E8*Items!E8</f>
        <v/>
      </c>
      <c r="N8" s="7">
        <f>IF(SUMIF($M$5:$M$14,"&gt;="&amp;M8)/SUM($M$5:$M$14)&lt;=0.7,"A",IF(SUMIF($M$5:$M$14,"&gt;="&amp;M8)/SUM($M$5:$M$14)&lt;=0.9,"B","C"))</f>
        <v/>
      </c>
    </row>
    <row r="9">
      <c r="A9" s="7">
        <f>Items!A9</f>
        <v/>
      </c>
      <c r="B9" s="7">
        <f>Items!B9</f>
        <v/>
      </c>
      <c r="C9" s="7">
        <f>Items!F9</f>
        <v/>
      </c>
      <c r="D9" s="7">
        <f>SUMIFS('Stock in'!$E$5:$E$500,'Stock in'!$C$5:$C$500,A9)</f>
        <v/>
      </c>
      <c r="E9" s="7">
        <f>SUMIFS('Stock out'!$F$5:$F$500,'Stock out'!$D$5:$D$500,A9)</f>
        <v/>
      </c>
      <c r="F9" s="7">
        <f>C9+D9-E9</f>
        <v/>
      </c>
      <c r="G9" s="10">
        <f>F9*Items!E9</f>
        <v/>
      </c>
      <c r="H9" s="11">
        <f>E9/Setup!$B$5</f>
        <v/>
      </c>
      <c r="I9" s="11">
        <f>IFERROR(F9/H9,999)</f>
        <v/>
      </c>
      <c r="J9" s="7">
        <f>Items!H9</f>
        <v/>
      </c>
      <c r="K9" s="7">
        <f>IF(OR(F9&lt;=Items!G9,I9&lt;=J9),"Yes","No")</f>
        <v/>
      </c>
      <c r="L9" s="7">
        <f>IF(K9="Yes",MAX(0,ROUNDUP(H9*(J9+Setup!$B$6)-F9,0)),0)</f>
        <v/>
      </c>
      <c r="M9" s="10">
        <f>E9*Items!E9</f>
        <v/>
      </c>
      <c r="N9" s="7">
        <f>IF(SUMIF($M$5:$M$14,"&gt;="&amp;M9)/SUM($M$5:$M$14)&lt;=0.7,"A",IF(SUMIF($M$5:$M$14,"&gt;="&amp;M9)/SUM($M$5:$M$14)&lt;=0.9,"B","C"))</f>
        <v/>
      </c>
    </row>
    <row r="10">
      <c r="A10" s="7">
        <f>Items!A10</f>
        <v/>
      </c>
      <c r="B10" s="7">
        <f>Items!B10</f>
        <v/>
      </c>
      <c r="C10" s="7">
        <f>Items!F10</f>
        <v/>
      </c>
      <c r="D10" s="7">
        <f>SUMIFS('Stock in'!$E$5:$E$500,'Stock in'!$C$5:$C$500,A10)</f>
        <v/>
      </c>
      <c r="E10" s="7">
        <f>SUMIFS('Stock out'!$F$5:$F$500,'Stock out'!$D$5:$D$500,A10)</f>
        <v/>
      </c>
      <c r="F10" s="7">
        <f>C10+D10-E10</f>
        <v/>
      </c>
      <c r="G10" s="10">
        <f>F10*Items!E10</f>
        <v/>
      </c>
      <c r="H10" s="11">
        <f>E10/Setup!$B$5</f>
        <v/>
      </c>
      <c r="I10" s="11">
        <f>IFERROR(F10/H10,999)</f>
        <v/>
      </c>
      <c r="J10" s="7">
        <f>Items!H10</f>
        <v/>
      </c>
      <c r="K10" s="7">
        <f>IF(OR(F10&lt;=Items!G10,I10&lt;=J10),"Yes","No")</f>
        <v/>
      </c>
      <c r="L10" s="7">
        <f>IF(K10="Yes",MAX(0,ROUNDUP(H10*(J10+Setup!$B$6)-F10,0)),0)</f>
        <v/>
      </c>
      <c r="M10" s="10">
        <f>E10*Items!E10</f>
        <v/>
      </c>
      <c r="N10" s="7">
        <f>IF(SUMIF($M$5:$M$14,"&gt;="&amp;M10)/SUM($M$5:$M$14)&lt;=0.7,"A",IF(SUMIF($M$5:$M$14,"&gt;="&amp;M10)/SUM($M$5:$M$14)&lt;=0.9,"B","C"))</f>
        <v/>
      </c>
    </row>
    <row r="11">
      <c r="A11" s="7">
        <f>Items!A11</f>
        <v/>
      </c>
      <c r="B11" s="7">
        <f>Items!B11</f>
        <v/>
      </c>
      <c r="C11" s="7">
        <f>Items!F11</f>
        <v/>
      </c>
      <c r="D11" s="7">
        <f>SUMIFS('Stock in'!$E$5:$E$500,'Stock in'!$C$5:$C$500,A11)</f>
        <v/>
      </c>
      <c r="E11" s="7">
        <f>SUMIFS('Stock out'!$F$5:$F$500,'Stock out'!$D$5:$D$500,A11)</f>
        <v/>
      </c>
      <c r="F11" s="7">
        <f>C11+D11-E11</f>
        <v/>
      </c>
      <c r="G11" s="10">
        <f>F11*Items!E11</f>
        <v/>
      </c>
      <c r="H11" s="11">
        <f>E11/Setup!$B$5</f>
        <v/>
      </c>
      <c r="I11" s="11">
        <f>IFERROR(F11/H11,999)</f>
        <v/>
      </c>
      <c r="J11" s="7">
        <f>Items!H11</f>
        <v/>
      </c>
      <c r="K11" s="7">
        <f>IF(OR(F11&lt;=Items!G11,I11&lt;=J11),"Yes","No")</f>
        <v/>
      </c>
      <c r="L11" s="7">
        <f>IF(K11="Yes",MAX(0,ROUNDUP(H11*(J11+Setup!$B$6)-F11,0)),0)</f>
        <v/>
      </c>
      <c r="M11" s="10">
        <f>E11*Items!E11</f>
        <v/>
      </c>
      <c r="N11" s="7">
        <f>IF(SUMIF($M$5:$M$14,"&gt;="&amp;M11)/SUM($M$5:$M$14)&lt;=0.7,"A",IF(SUMIF($M$5:$M$14,"&gt;="&amp;M11)/SUM($M$5:$M$14)&lt;=0.9,"B","C"))</f>
        <v/>
      </c>
    </row>
    <row r="12">
      <c r="A12" s="7">
        <f>Items!A12</f>
        <v/>
      </c>
      <c r="B12" s="7">
        <f>Items!B12</f>
        <v/>
      </c>
      <c r="C12" s="7">
        <f>Items!F12</f>
        <v/>
      </c>
      <c r="D12" s="7">
        <f>SUMIFS('Stock in'!$E$5:$E$500,'Stock in'!$C$5:$C$500,A12)</f>
        <v/>
      </c>
      <c r="E12" s="7">
        <f>SUMIFS('Stock out'!$F$5:$F$500,'Stock out'!$D$5:$D$500,A12)</f>
        <v/>
      </c>
      <c r="F12" s="7">
        <f>C12+D12-E12</f>
        <v/>
      </c>
      <c r="G12" s="10">
        <f>F12*Items!E12</f>
        <v/>
      </c>
      <c r="H12" s="11">
        <f>E12/Setup!$B$5</f>
        <v/>
      </c>
      <c r="I12" s="11">
        <f>IFERROR(F12/H12,999)</f>
        <v/>
      </c>
      <c r="J12" s="7">
        <f>Items!H12</f>
        <v/>
      </c>
      <c r="K12" s="7">
        <f>IF(OR(F12&lt;=Items!G12,I12&lt;=J12),"Yes","No")</f>
        <v/>
      </c>
      <c r="L12" s="7">
        <f>IF(K12="Yes",MAX(0,ROUNDUP(H12*(J12+Setup!$B$6)-F12,0)),0)</f>
        <v/>
      </c>
      <c r="M12" s="10">
        <f>E12*Items!E12</f>
        <v/>
      </c>
      <c r="N12" s="7">
        <f>IF(SUMIF($M$5:$M$14,"&gt;="&amp;M12)/SUM($M$5:$M$14)&lt;=0.7,"A",IF(SUMIF($M$5:$M$14,"&gt;="&amp;M12)/SUM($M$5:$M$14)&lt;=0.9,"B","C"))</f>
        <v/>
      </c>
    </row>
    <row r="13">
      <c r="A13" s="7">
        <f>Items!A13</f>
        <v/>
      </c>
      <c r="B13" s="7">
        <f>Items!B13</f>
        <v/>
      </c>
      <c r="C13" s="7">
        <f>Items!F13</f>
        <v/>
      </c>
      <c r="D13" s="7">
        <f>SUMIFS('Stock in'!$E$5:$E$500,'Stock in'!$C$5:$C$500,A13)</f>
        <v/>
      </c>
      <c r="E13" s="7">
        <f>SUMIFS('Stock out'!$F$5:$F$500,'Stock out'!$D$5:$D$500,A13)</f>
        <v/>
      </c>
      <c r="F13" s="7">
        <f>C13+D13-E13</f>
        <v/>
      </c>
      <c r="G13" s="10">
        <f>F13*Items!E13</f>
        <v/>
      </c>
      <c r="H13" s="11">
        <f>E13/Setup!$B$5</f>
        <v/>
      </c>
      <c r="I13" s="11">
        <f>IFERROR(F13/H13,999)</f>
        <v/>
      </c>
      <c r="J13" s="7">
        <f>Items!H13</f>
        <v/>
      </c>
      <c r="K13" s="7">
        <f>IF(OR(F13&lt;=Items!G13,I13&lt;=J13),"Yes","No")</f>
        <v/>
      </c>
      <c r="L13" s="7">
        <f>IF(K13="Yes",MAX(0,ROUNDUP(H13*(J13+Setup!$B$6)-F13,0)),0)</f>
        <v/>
      </c>
      <c r="M13" s="10">
        <f>E13*Items!E13</f>
        <v/>
      </c>
      <c r="N13" s="7">
        <f>IF(SUMIF($M$5:$M$14,"&gt;="&amp;M13)/SUM($M$5:$M$14)&lt;=0.7,"A",IF(SUMIF($M$5:$M$14,"&gt;="&amp;M13)/SUM($M$5:$M$14)&lt;=0.9,"B","C"))</f>
        <v/>
      </c>
    </row>
    <row r="14">
      <c r="A14" s="7">
        <f>Items!A14</f>
        <v/>
      </c>
      <c r="B14" s="7">
        <f>Items!B14</f>
        <v/>
      </c>
      <c r="C14" s="7">
        <f>Items!F14</f>
        <v/>
      </c>
      <c r="D14" s="7">
        <f>SUMIFS('Stock in'!$E$5:$E$500,'Stock in'!$C$5:$C$500,A14)</f>
        <v/>
      </c>
      <c r="E14" s="7">
        <f>SUMIFS('Stock out'!$F$5:$F$500,'Stock out'!$D$5:$D$500,A14)</f>
        <v/>
      </c>
      <c r="F14" s="7">
        <f>C14+D14-E14</f>
        <v/>
      </c>
      <c r="G14" s="10">
        <f>F14*Items!E14</f>
        <v/>
      </c>
      <c r="H14" s="11">
        <f>E14/Setup!$B$5</f>
        <v/>
      </c>
      <c r="I14" s="11">
        <f>IFERROR(F14/H14,999)</f>
        <v/>
      </c>
      <c r="J14" s="7">
        <f>Items!H14</f>
        <v/>
      </c>
      <c r="K14" s="7">
        <f>IF(OR(F14&lt;=Items!G14,I14&lt;=J14),"Yes","No")</f>
        <v/>
      </c>
      <c r="L14" s="7">
        <f>IF(K14="Yes",MAX(0,ROUNDUP(H14*(J14+Setup!$B$6)-F14,0)),0)</f>
        <v/>
      </c>
      <c r="M14" s="10">
        <f>E14*Items!E14</f>
        <v/>
      </c>
      <c r="N14" s="7">
        <f>IF(SUMIF($M$5:$M$14,"&gt;="&amp;M14)/SUM($M$5:$M$14)&lt;=0.7,"A",IF(SUMIF($M$5:$M$14,"&gt;="&amp;M14)/SUM($M$5:$M$14)&lt;=0.9,"B","C"))</f>
        <v/>
      </c>
    </row>
    <row r="15">
      <c r="B15" s="12" t="inlineStr">
        <is>
          <t>Total</t>
        </is>
      </c>
      <c r="G15" s="13">
        <f>SUM(G5:G14)</f>
        <v/>
      </c>
      <c r="M15" s="13">
        <f>SUM(M5:M14)</f>
        <v/>
      </c>
    </row>
  </sheetData>
  <conditionalFormatting sqref="A5:N14">
    <cfRule type="expression" priority="1" dxfId="0">
      <formula>$K5="Yes"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26" customWidth="1" min="4" max="4"/>
    <col width="10" customWidth="1" min="5" max="5"/>
  </cols>
  <sheetData>
    <row r="1">
      <c r="A1" s="1" t="inlineStr">
        <is>
          <t>Printable delivery challan</t>
        </is>
      </c>
    </row>
    <row r="2">
      <c r="A2" s="2" t="inlineStr">
        <is>
          <t>Pick a challan number in B4; up to 8 lines fill from Stock out. Print A1:E20.</t>
        </is>
      </c>
    </row>
    <row r="4">
      <c r="A4" s="4" t="inlineStr">
        <is>
          <t>Challan no</t>
        </is>
      </c>
      <c r="B4" s="6" t="inlineStr">
        <is>
          <t>DC-107</t>
        </is>
      </c>
      <c r="C4" s="4" t="inlineStr">
        <is>
          <t>From</t>
        </is>
      </c>
      <c r="D4" s="14" t="inlineStr">
        <is>
          <t>Salman Distributors, Nagpur</t>
        </is>
      </c>
    </row>
    <row r="5">
      <c r="A5" s="4" t="inlineStr">
        <is>
          <t>Date</t>
        </is>
      </c>
      <c r="B5" s="15">
        <f>_xlfn.XLOOKUP($B$4,'Stock out'!$B$5:$B$500,'Stock out'!$A$5:$A$500)</f>
        <v/>
      </c>
      <c r="C5" s="4" t="inlineStr">
        <is>
          <t>To</t>
        </is>
      </c>
      <c r="D5" s="7">
        <f>_xlfn.XLOOKUP($B$4,'Stock out'!$B$5:$B$500,'Stock out'!$C$5:$C$500)</f>
        <v/>
      </c>
    </row>
    <row r="7">
      <c r="A7" s="8" t="inlineStr">
        <is>
          <t>No</t>
        </is>
      </c>
      <c r="B7" s="8" t="inlineStr">
        <is>
          <t>SKU</t>
        </is>
      </c>
      <c r="C7" s="8" t="inlineStr">
        <is>
          <t>Item</t>
        </is>
      </c>
      <c r="D7" s="8" t="inlineStr">
        <is>
          <t>Bin</t>
        </is>
      </c>
      <c r="E7" s="8" t="inlineStr">
        <is>
          <t>Qty</t>
        </is>
      </c>
    </row>
    <row r="8">
      <c r="A8" s="14" t="n">
        <v>1</v>
      </c>
      <c r="B8" s="7">
        <f>_xlfn.XLOOKUP($B$4&amp;"-"&amp;A8,'Stock out'!$H$5:$H$500,'Stock out'!$D$5:$D$500,"")</f>
        <v/>
      </c>
      <c r="C8" s="7">
        <f>_xlfn.XLOOKUP($B$4&amp;"-"&amp;A8,'Stock out'!$H$5:$H$500,'Stock out'!$E$5:$E$500,"")</f>
        <v/>
      </c>
      <c r="D8" s="7">
        <f>IF(B8="","",_xlfn.XLOOKUP(B8,Items!$A$5:$A$14,Items!$D$5:$D$14))</f>
        <v/>
      </c>
      <c r="E8" s="7">
        <f>_xlfn.XLOOKUP($B$4&amp;"-"&amp;A8,'Stock out'!$H$5:$H$500,'Stock out'!$F$5:$F$500,"")</f>
        <v/>
      </c>
    </row>
    <row r="9">
      <c r="A9" s="14" t="n">
        <v>2</v>
      </c>
      <c r="B9" s="7">
        <f>_xlfn.XLOOKUP($B$4&amp;"-"&amp;A9,'Stock out'!$H$5:$H$500,'Stock out'!$D$5:$D$500,"")</f>
        <v/>
      </c>
      <c r="C9" s="7">
        <f>_xlfn.XLOOKUP($B$4&amp;"-"&amp;A9,'Stock out'!$H$5:$H$500,'Stock out'!$E$5:$E$500,"")</f>
        <v/>
      </c>
      <c r="D9" s="7">
        <f>IF(B9="","",_xlfn.XLOOKUP(B9,Items!$A$5:$A$14,Items!$D$5:$D$14))</f>
        <v/>
      </c>
      <c r="E9" s="7">
        <f>_xlfn.XLOOKUP($B$4&amp;"-"&amp;A9,'Stock out'!$H$5:$H$500,'Stock out'!$F$5:$F$500,"")</f>
        <v/>
      </c>
    </row>
    <row r="10">
      <c r="A10" s="14" t="n">
        <v>3</v>
      </c>
      <c r="B10" s="7">
        <f>_xlfn.XLOOKUP($B$4&amp;"-"&amp;A10,'Stock out'!$H$5:$H$500,'Stock out'!$D$5:$D$500,"")</f>
        <v/>
      </c>
      <c r="C10" s="7">
        <f>_xlfn.XLOOKUP($B$4&amp;"-"&amp;A10,'Stock out'!$H$5:$H$500,'Stock out'!$E$5:$E$500,"")</f>
        <v/>
      </c>
      <c r="D10" s="7">
        <f>IF(B10="","",_xlfn.XLOOKUP(B10,Items!$A$5:$A$14,Items!$D$5:$D$14))</f>
        <v/>
      </c>
      <c r="E10" s="7">
        <f>_xlfn.XLOOKUP($B$4&amp;"-"&amp;A10,'Stock out'!$H$5:$H$500,'Stock out'!$F$5:$F$500,"")</f>
        <v/>
      </c>
    </row>
    <row r="11">
      <c r="A11" s="14" t="n">
        <v>4</v>
      </c>
      <c r="B11" s="7">
        <f>_xlfn.XLOOKUP($B$4&amp;"-"&amp;A11,'Stock out'!$H$5:$H$500,'Stock out'!$D$5:$D$500,"")</f>
        <v/>
      </c>
      <c r="C11" s="7">
        <f>_xlfn.XLOOKUP($B$4&amp;"-"&amp;A11,'Stock out'!$H$5:$H$500,'Stock out'!$E$5:$E$500,"")</f>
        <v/>
      </c>
      <c r="D11" s="7">
        <f>IF(B11="","",_xlfn.XLOOKUP(B11,Items!$A$5:$A$14,Items!$D$5:$D$14))</f>
        <v/>
      </c>
      <c r="E11" s="7">
        <f>_xlfn.XLOOKUP($B$4&amp;"-"&amp;A11,'Stock out'!$H$5:$H$500,'Stock out'!$F$5:$F$500,"")</f>
        <v/>
      </c>
    </row>
    <row r="12">
      <c r="A12" s="14" t="n">
        <v>5</v>
      </c>
      <c r="B12" s="7">
        <f>_xlfn.XLOOKUP($B$4&amp;"-"&amp;A12,'Stock out'!$H$5:$H$500,'Stock out'!$D$5:$D$500,"")</f>
        <v/>
      </c>
      <c r="C12" s="7">
        <f>_xlfn.XLOOKUP($B$4&amp;"-"&amp;A12,'Stock out'!$H$5:$H$500,'Stock out'!$E$5:$E$500,"")</f>
        <v/>
      </c>
      <c r="D12" s="7">
        <f>IF(B12="","",_xlfn.XLOOKUP(B12,Items!$A$5:$A$14,Items!$D$5:$D$14))</f>
        <v/>
      </c>
      <c r="E12" s="7">
        <f>_xlfn.XLOOKUP($B$4&amp;"-"&amp;A12,'Stock out'!$H$5:$H$500,'Stock out'!$F$5:$F$500,"")</f>
        <v/>
      </c>
    </row>
    <row r="13">
      <c r="A13" s="14" t="n">
        <v>6</v>
      </c>
      <c r="B13" s="7">
        <f>_xlfn.XLOOKUP($B$4&amp;"-"&amp;A13,'Stock out'!$H$5:$H$500,'Stock out'!$D$5:$D$500,"")</f>
        <v/>
      </c>
      <c r="C13" s="7">
        <f>_xlfn.XLOOKUP($B$4&amp;"-"&amp;A13,'Stock out'!$H$5:$H$500,'Stock out'!$E$5:$E$500,"")</f>
        <v/>
      </c>
      <c r="D13" s="7">
        <f>IF(B13="","",_xlfn.XLOOKUP(B13,Items!$A$5:$A$14,Items!$D$5:$D$14))</f>
        <v/>
      </c>
      <c r="E13" s="7">
        <f>_xlfn.XLOOKUP($B$4&amp;"-"&amp;A13,'Stock out'!$H$5:$H$500,'Stock out'!$F$5:$F$500,"")</f>
        <v/>
      </c>
    </row>
    <row r="14">
      <c r="A14" s="14" t="n">
        <v>7</v>
      </c>
      <c r="B14" s="7">
        <f>_xlfn.XLOOKUP($B$4&amp;"-"&amp;A14,'Stock out'!$H$5:$H$500,'Stock out'!$D$5:$D$500,"")</f>
        <v/>
      </c>
      <c r="C14" s="7">
        <f>_xlfn.XLOOKUP($B$4&amp;"-"&amp;A14,'Stock out'!$H$5:$H$500,'Stock out'!$E$5:$E$500,"")</f>
        <v/>
      </c>
      <c r="D14" s="7">
        <f>IF(B14="","",_xlfn.XLOOKUP(B14,Items!$A$5:$A$14,Items!$D$5:$D$14))</f>
        <v/>
      </c>
      <c r="E14" s="7">
        <f>_xlfn.XLOOKUP($B$4&amp;"-"&amp;A14,'Stock out'!$H$5:$H$500,'Stock out'!$F$5:$F$500,"")</f>
        <v/>
      </c>
    </row>
    <row r="15">
      <c r="A15" s="14" t="n">
        <v>8</v>
      </c>
      <c r="B15" s="7">
        <f>_xlfn.XLOOKUP($B$4&amp;"-"&amp;A15,'Stock out'!$H$5:$H$500,'Stock out'!$D$5:$D$500,"")</f>
        <v/>
      </c>
      <c r="C15" s="7">
        <f>_xlfn.XLOOKUP($B$4&amp;"-"&amp;A15,'Stock out'!$H$5:$H$500,'Stock out'!$E$5:$E$500,"")</f>
        <v/>
      </c>
      <c r="D15" s="7">
        <f>IF(B15="","",_xlfn.XLOOKUP(B15,Items!$A$5:$A$14,Items!$D$5:$D$14))</f>
        <v/>
      </c>
      <c r="E15" s="7">
        <f>_xlfn.XLOOKUP($B$4&amp;"-"&amp;A15,'Stock out'!$H$5:$H$500,'Stock out'!$F$5:$F$500,"")</f>
        <v/>
      </c>
    </row>
    <row r="17">
      <c r="D17" s="12" t="inlineStr">
        <is>
          <t>Total qty</t>
        </is>
      </c>
      <c r="E17" s="12">
        <f>SUM(E8:E15)</f>
        <v/>
      </c>
    </row>
    <row r="19">
      <c r="A19" t="inlineStr">
        <is>
          <t>Received in good condition: ____________   Signature and stamp: ____________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5" customWidth="1" min="3" max="3"/>
    <col width="14" customWidth="1" min="4" max="4"/>
    <col width="13" customWidth="1" min="5" max="5"/>
  </cols>
  <sheetData>
    <row r="1">
      <c r="A1" s="1" t="inlineStr">
        <is>
          <t>Category report</t>
        </is>
      </c>
    </row>
    <row r="2">
      <c r="A2" s="2" t="inlineStr">
        <is>
          <t>Stock value, movement and items to order per category.</t>
        </is>
      </c>
    </row>
    <row r="4">
      <c r="A4" s="8" t="inlineStr">
        <is>
          <t>Category</t>
        </is>
      </c>
      <c r="B4" s="8" t="inlineStr">
        <is>
          <t>SKUs</t>
        </is>
      </c>
      <c r="C4" s="8" t="inlineStr">
        <is>
          <t>Stock value (₹)</t>
        </is>
      </c>
      <c r="D4" s="8" t="inlineStr">
        <is>
          <t>Use value (₹)</t>
        </is>
      </c>
      <c r="E4" s="8" t="inlineStr">
        <is>
          <t>Items to order</t>
        </is>
      </c>
    </row>
    <row r="5">
      <c r="A5" s="7">
        <f>Setup!D3</f>
        <v/>
      </c>
      <c r="B5" s="7">
        <f>COUNTIF(Items!$C$5:$C$14,A5)</f>
        <v/>
      </c>
      <c r="C5" s="10">
        <f>SUMIFS(Stock!$G$5:$G$14,Items!$C$5:$C$14,A5)</f>
        <v/>
      </c>
      <c r="D5" s="10">
        <f>SUMIFS(Stock!$M$5:$M$14,Items!$C$5:$C$14,A5)</f>
        <v/>
      </c>
      <c r="E5" s="7">
        <f>COUNTIFS(Items!$C$5:$C$14,A5,Stock!$K$5:$K$14,"Yes")</f>
        <v/>
      </c>
    </row>
    <row r="6">
      <c r="A6" s="7">
        <f>Setup!D4</f>
        <v/>
      </c>
      <c r="B6" s="7">
        <f>COUNTIF(Items!$C$5:$C$14,A6)</f>
        <v/>
      </c>
      <c r="C6" s="10">
        <f>SUMIFS(Stock!$G$5:$G$14,Items!$C$5:$C$14,A6)</f>
        <v/>
      </c>
      <c r="D6" s="10">
        <f>SUMIFS(Stock!$M$5:$M$14,Items!$C$5:$C$14,A6)</f>
        <v/>
      </c>
      <c r="E6" s="7">
        <f>COUNTIFS(Items!$C$5:$C$14,A6,Stock!$K$5:$K$14,"Yes")</f>
        <v/>
      </c>
    </row>
    <row r="7">
      <c r="A7" s="7">
        <f>Setup!D5</f>
        <v/>
      </c>
      <c r="B7" s="7">
        <f>COUNTIF(Items!$C$5:$C$14,A7)</f>
        <v/>
      </c>
      <c r="C7" s="10">
        <f>SUMIFS(Stock!$G$5:$G$14,Items!$C$5:$C$14,A7)</f>
        <v/>
      </c>
      <c r="D7" s="10">
        <f>SUMIFS(Stock!$M$5:$M$14,Items!$C$5:$C$14,A7)</f>
        <v/>
      </c>
      <c r="E7" s="7">
        <f>COUNTIFS(Items!$C$5:$C$14,A7,Stock!$K$5:$K$14,"Yes")</f>
        <v/>
      </c>
    </row>
    <row r="8">
      <c r="A8" s="7">
        <f>Setup!D6</f>
        <v/>
      </c>
      <c r="B8" s="7">
        <f>COUNTIF(Items!$C$5:$C$14,A8)</f>
        <v/>
      </c>
      <c r="C8" s="10">
        <f>SUMIFS(Stock!$G$5:$G$14,Items!$C$5:$C$14,A8)</f>
        <v/>
      </c>
      <c r="D8" s="10">
        <f>SUMIFS(Stock!$M$5:$M$14,Items!$C$5:$C$14,A8)</f>
        <v/>
      </c>
      <c r="E8" s="7">
        <f>COUNTIFS(Items!$C$5:$C$14,A8,Stock!$K$5:$K$14,"Yes")</f>
        <v/>
      </c>
    </row>
    <row r="10">
      <c r="A10" s="8" t="inlineStr">
        <is>
          <t>ABC class</t>
        </is>
      </c>
      <c r="B10" s="8" t="inlineStr">
        <is>
          <t>SKUs</t>
        </is>
      </c>
      <c r="C10" s="8" t="inlineStr">
        <is>
          <t>Use value (₹)</t>
        </is>
      </c>
    </row>
    <row r="11">
      <c r="A11" s="14" t="inlineStr">
        <is>
          <t>A</t>
        </is>
      </c>
      <c r="B11" s="7">
        <f>COUNTIF(Stock!$N$5:$N$14,A11)</f>
        <v/>
      </c>
      <c r="C11" s="10">
        <f>SUMIFS(Stock!$M$5:$M$14,Stock!$N$5:$N$14,A11)</f>
        <v/>
      </c>
    </row>
    <row r="12">
      <c r="A12" s="14" t="inlineStr">
        <is>
          <t>B</t>
        </is>
      </c>
      <c r="B12" s="7">
        <f>COUNTIF(Stock!$N$5:$N$14,A12)</f>
        <v/>
      </c>
      <c r="C12" s="10">
        <f>SUMIFS(Stock!$M$5:$M$14,Stock!$N$5:$N$14,A12)</f>
        <v/>
      </c>
    </row>
    <row r="13">
      <c r="A13" s="14" t="inlineStr">
        <is>
          <t>C</t>
        </is>
      </c>
      <c r="B13" s="7">
        <f>COUNTIF(Stock!$N$5:$N$14,A13)</f>
        <v/>
      </c>
      <c r="C13" s="10">
        <f>SUMIFS(Stock!$M$5:$M$14,Stock!$N$5:$N$14,A13)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Warehouse dashboard: 1 to 17 October 2026</t>
        </is>
      </c>
    </row>
    <row r="2">
      <c r="A2" s="2" t="inlineStr">
        <is>
          <t>Formulas over Stock and the movement logs.</t>
        </is>
      </c>
    </row>
    <row r="4" ht="32" customHeight="1">
      <c r="A4" s="8" t="inlineStr">
        <is>
          <t>Stock value at cost</t>
        </is>
      </c>
      <c r="B4" s="8" t="inlineStr">
        <is>
          <t>Items to order now</t>
        </is>
      </c>
      <c r="C4" s="8" t="inlineStr">
        <is>
          <t>Lowest days of cover</t>
        </is>
      </c>
      <c r="D4" s="8" t="inlineStr">
        <is>
          <t>Item with lowest cover</t>
        </is>
      </c>
      <c r="E4" s="8" t="inlineStr">
        <is>
          <t>Units dispatched</t>
        </is>
      </c>
      <c r="F4" s="8" t="inlineStr">
        <is>
          <t>Challans</t>
        </is>
      </c>
    </row>
    <row r="5" ht="30" customHeight="1">
      <c r="A5" s="16">
        <f>Stock!G15</f>
        <v/>
      </c>
      <c r="B5" s="17">
        <f>COUNTIF(Stock!K5:K14,"Yes")</f>
        <v/>
      </c>
      <c r="C5" s="18">
        <f>MIN(Stock!I5:I14)</f>
        <v/>
      </c>
      <c r="D5" s="17">
        <f>INDEX(Stock!B5:B14,MATCH(MIN(Stock!I5:I14),Stock!I5:I14,0))</f>
        <v/>
      </c>
      <c r="E5" s="19">
        <f>SUM('Stock out'!$F$5:$F$500)</f>
        <v/>
      </c>
      <c r="F5" s="20">
        <f>SUMPRODUCT(('Stock out'!$B$5:$B$500&lt;&gt;"")/COUNTIF('Stock out'!$B$5:$B$500,'Stock out'!$B$5:$B$500&amp;""))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2026-10-17T06:19:05Z</dcterms:created>
  <dcterms:modified xmlns:dcterms="http://purl.org/dc/terms/" xmlns:xsi="http://www.w3.org/2001/XMLSchema-instance" xsi:type="dcterms:W3CDTF">2026-10-17T06:19:05Z</dcterms:modified>
</cp:coreProperties>
</file>