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Estimate" sheetId="3" state="visible" r:id="rId3"/>
    <sheet xmlns:r="http://schemas.openxmlformats.org/officeDocument/2006/relationships" name="Site expenses" sheetId="4" state="visible" r:id="rId4"/>
    <sheet xmlns:r="http://schemas.openxmlformats.org/officeDocument/2006/relationships" name="Summary" sheetId="5" state="visible" r:id="rId5"/>
    <sheet xmlns:r="http://schemas.openxmlformats.org/officeDocument/2006/relationships" name="Payments" sheetId="6" state="visible" r:id="rId6"/>
    <sheet xmlns:r="http://schemas.openxmlformats.org/officeDocument/2006/relationships" name="Quotation" sheetId="7" state="visible" r:id="rId7"/>
    <sheet xmlns:r="http://schemas.openxmlformats.org/officeDocument/2006/relationships" name="Dashboard" sheetId="8" state="visible" r:id="rId8"/>
  </sheets>
  <definedNames>
    <definedName name="_xlnm.Print_Area" localSheetId="6">'Quotation'!$A$1:$C$16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-MM-YYYY"/>
    <numFmt numFmtId="166" formatCode="0.0%"/>
    <numFmt numFmtId="167" formatCode="[$₹-4009]#,##,##0;[Red]-[$₹-4009]#,##,##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166" fontId="0" fillId="2" borderId="1" pivotButton="0" quotePrefix="0" xfId="0"/>
    <xf numFmtId="0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167" fontId="0" fillId="2" borderId="1" pivotButton="0" quotePrefix="0" xfId="0"/>
    <xf numFmtId="167" fontId="0" fillId="4" borderId="1" pivotButton="0" quotePrefix="0" xfId="0"/>
    <xf numFmtId="0" fontId="0" fillId="4" borderId="1" pivotButton="0" quotePrefix="0" xfId="0"/>
    <xf numFmtId="0" fontId="3" fillId="5" borderId="1" pivotButton="0" quotePrefix="0" xfId="0"/>
    <xf numFmtId="167" fontId="3" fillId="5" borderId="1" pivotButton="0" quotePrefix="0" xfId="0"/>
    <xf numFmtId="166" fontId="0" fillId="4" borderId="1" pivotButton="0" quotePrefix="0" xfId="0"/>
    <xf numFmtId="166" fontId="3" fillId="5" borderId="1" pivotButton="0" quotePrefix="0" xfId="0"/>
    <xf numFmtId="9" fontId="0" fillId="2" borderId="1" pivotButton="0" quotePrefix="0" xfId="0"/>
    <xf numFmtId="9" fontId="3" fillId="5" borderId="1" pivotButton="0" quotePrefix="0" xfId="0"/>
    <xf numFmtId="167" fontId="4" fillId="4" borderId="1" applyAlignment="1" pivotButton="0" quotePrefix="0" xfId="0">
      <alignment horizontal="center"/>
    </xf>
    <xf numFmtId="166" fontId="4" fillId="4" borderId="1" applyAlignment="1" pivotButton="0" quotePrefix="0" xfId="0">
      <alignment horizontal="center"/>
    </xf>
    <xf numFmtId="0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FDECEC"/>
        </patternFill>
      </fill>
    </dxf>
    <dxf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 and actual by room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'Summary'!$A$5:$A$8</f>
            </numRef>
          </cat>
          <val>
            <numRef>
              <f>'Summary'!$B$5:$B$8</f>
            </numRef>
          </val>
        </ser>
        <ser>
          <idx val="1"/>
          <order val="1"/>
          <tx>
            <strRef>
              <f>'Summary'!C4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'Summary'!$A$5:$A$8</f>
            </numRef>
          </cat>
          <val>
            <numRef>
              <f>'Summary'!$C$5:$C$8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 by item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'Estimate'!$B$5:$B$20</f>
            </numRef>
          </cat>
          <val>
            <numRef>
              <f>'Estimate'!$G$5:$G$20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64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Interior design costing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(rate card, contingency, design fee, GST), Estimate, Site expenses, Summary, Payments, Quotation (printable), Dashboard.</t>
        </is>
      </c>
    </row>
    <row r="8">
      <c r="A8" t="inlineStr">
        <is>
          <t>Measure on site before you estimate; the quantities drive everything else.</t>
        </is>
      </c>
    </row>
    <row r="9">
      <c r="A9" t="inlineStr">
        <is>
          <t>Book every bill against a room on Site expenses so budget vs actual stays true.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selection activeCell="A1" sqref="A1"/>
    </sheetView>
  </sheetViews>
  <sheetFormatPr baseColWidth="8" defaultRowHeight="15"/>
  <cols>
    <col width="18" customWidth="1" min="1" max="1"/>
    <col width="26" customWidth="1" min="2" max="2"/>
    <col width="14" customWidth="1" min="3" max="3"/>
    <col width="13" customWidth="1" min="4" max="4"/>
    <col width="10" customWidth="1" min="5" max="5"/>
    <col width="12" customWidth="1" min="7" max="7"/>
  </cols>
  <sheetData>
    <row r="1">
      <c r="A1" s="1" t="inlineStr">
        <is>
          <t>Interior Design Costing System: Setup (Ruhi Interiors, Nagpur)</t>
        </is>
      </c>
    </row>
    <row r="2">
      <c r="A2" s="2" t="inlineStr">
        <is>
          <t>Made-up rate card, estimate, site expenses and payments for one 2 BHK flat. GST rate is an input; confirm it with your accountant.</t>
        </is>
      </c>
    </row>
    <row r="3">
      <c r="A3" s="3" t="inlineStr">
        <is>
          <t>As-of date</t>
        </is>
      </c>
      <c r="B3" s="4" t="n">
        <v>46312</v>
      </c>
    </row>
    <row r="4">
      <c r="A4" s="3" t="inlineStr">
        <is>
          <t>Contingency</t>
        </is>
      </c>
      <c r="B4" s="5" t="n">
        <v>0.05</v>
      </c>
    </row>
    <row r="5">
      <c r="A5" s="3" t="inlineStr">
        <is>
          <t>Design fee</t>
        </is>
      </c>
      <c r="B5" s="5" t="n">
        <v>0.08</v>
      </c>
    </row>
    <row r="6">
      <c r="A6" s="3" t="inlineStr">
        <is>
          <t>GST</t>
        </is>
      </c>
      <c r="B6" s="5" t="n">
        <v>0.18</v>
      </c>
    </row>
    <row r="7">
      <c r="A7" s="3" t="inlineStr">
        <is>
          <t>Project</t>
        </is>
      </c>
      <c r="B7" s="6" t="inlineStr">
        <is>
          <t>Bagale flat, 2 BHK, Nagpur</t>
        </is>
      </c>
    </row>
    <row r="9">
      <c r="A9" s="7" t="inlineStr">
        <is>
          <t>Item</t>
        </is>
      </c>
      <c r="B9" s="7" t="inlineStr">
        <is>
          <t>Unit</t>
        </is>
      </c>
      <c r="C9" s="7" t="inlineStr">
        <is>
          <t>Material rate (₹)</t>
        </is>
      </c>
      <c r="D9" s="7" t="inlineStr">
        <is>
          <t>Labour rate (₹)</t>
        </is>
      </c>
      <c r="E9" s="7" t="inlineStr">
        <is>
          <t>Rate (₹)</t>
        </is>
      </c>
      <c r="G9" s="8" t="inlineStr">
        <is>
          <t>Rooms</t>
        </is>
      </c>
    </row>
    <row r="10">
      <c r="A10" s="6" t="inlineStr">
        <is>
          <t>Modular kitchen</t>
        </is>
      </c>
      <c r="B10" s="6" t="inlineStr">
        <is>
          <t>sq ft</t>
        </is>
      </c>
      <c r="C10" s="9" t="n">
        <v>1300</v>
      </c>
      <c r="D10" s="9" t="n">
        <v>500</v>
      </c>
      <c r="E10" s="10">
        <f>C10+D10</f>
        <v/>
      </c>
      <c r="G10" s="6" t="inlineStr">
        <is>
          <t>Kitchen</t>
        </is>
      </c>
    </row>
    <row r="11">
      <c r="A11" s="6" t="inlineStr">
        <is>
          <t>Wardrobe</t>
        </is>
      </c>
      <c r="B11" s="6" t="inlineStr">
        <is>
          <t>sq ft</t>
        </is>
      </c>
      <c r="C11" s="9" t="n">
        <v>1000</v>
      </c>
      <c r="D11" s="9" t="n">
        <v>400</v>
      </c>
      <c r="E11" s="10">
        <f>C11+D11</f>
        <v/>
      </c>
      <c r="G11" s="6" t="inlineStr">
        <is>
          <t>Living room</t>
        </is>
      </c>
    </row>
    <row r="12">
      <c r="A12" s="6" t="inlineStr">
        <is>
          <t>TV unit</t>
        </is>
      </c>
      <c r="B12" s="6" t="inlineStr">
        <is>
          <t>sq ft</t>
        </is>
      </c>
      <c r="C12" s="9" t="n">
        <v>900</v>
      </c>
      <c r="D12" s="9" t="n">
        <v>350</v>
      </c>
      <c r="E12" s="10">
        <f>C12+D12</f>
        <v/>
      </c>
      <c r="G12" s="6" t="inlineStr">
        <is>
          <t>Bedroom 1</t>
        </is>
      </c>
    </row>
    <row r="13">
      <c r="A13" s="6" t="inlineStr">
        <is>
          <t>False ceiling</t>
        </is>
      </c>
      <c r="B13" s="6" t="inlineStr">
        <is>
          <t>sq ft</t>
        </is>
      </c>
      <c r="C13" s="9" t="n">
        <v>75</v>
      </c>
      <c r="D13" s="9" t="n">
        <v>35</v>
      </c>
      <c r="E13" s="10">
        <f>C13+D13</f>
        <v/>
      </c>
      <c r="G13" s="6" t="inlineStr">
        <is>
          <t>Bedroom 2</t>
        </is>
      </c>
    </row>
    <row r="14">
      <c r="A14" s="6" t="inlineStr">
        <is>
          <t>Painting</t>
        </is>
      </c>
      <c r="B14" s="6" t="inlineStr">
        <is>
          <t>sq ft</t>
        </is>
      </c>
      <c r="C14" s="9" t="n">
        <v>14</v>
      </c>
      <c r="D14" s="9" t="n">
        <v>10</v>
      </c>
      <c r="E14" s="10">
        <f>C14+D14</f>
        <v/>
      </c>
    </row>
    <row r="15">
      <c r="A15" s="6" t="inlineStr">
        <is>
          <t>Wallpaper</t>
        </is>
      </c>
      <c r="B15" s="6" t="inlineStr">
        <is>
          <t>roll</t>
        </is>
      </c>
      <c r="C15" s="9" t="n">
        <v>2200</v>
      </c>
      <c r="D15" s="9" t="n">
        <v>400</v>
      </c>
      <c r="E15" s="10">
        <f>C15+D15</f>
        <v/>
      </c>
    </row>
    <row r="16">
      <c r="A16" s="6" t="inlineStr">
        <is>
          <t>Light point</t>
        </is>
      </c>
      <c r="B16" s="6" t="inlineStr">
        <is>
          <t>point</t>
        </is>
      </c>
      <c r="C16" s="9" t="n">
        <v>650</v>
      </c>
      <c r="D16" s="9" t="n">
        <v>150</v>
      </c>
      <c r="E16" s="10">
        <f>C16+D16</f>
        <v/>
      </c>
    </row>
    <row r="17">
      <c r="A17" s="6" t="inlineStr">
        <is>
          <t>Floor tiles</t>
        </is>
      </c>
      <c r="B17" s="6" t="inlineStr">
        <is>
          <t>sq ft</t>
        </is>
      </c>
      <c r="C17" s="9" t="n">
        <v>90</v>
      </c>
      <c r="D17" s="9" t="n">
        <v>40</v>
      </c>
      <c r="E17" s="10">
        <f>C17+D17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7" customWidth="1" min="3" max="3"/>
    <col width="7" customWidth="1" min="4" max="4"/>
    <col width="12" customWidth="1" min="5" max="5"/>
    <col width="11" customWidth="1" min="6" max="6"/>
    <col width="12" customWidth="1" min="7" max="7"/>
  </cols>
  <sheetData>
    <row r="1">
      <c r="A1" s="1" t="inlineStr">
        <is>
          <t>Estimate lines</t>
        </is>
      </c>
    </row>
    <row r="2">
      <c r="A2" s="2" t="inlineStr">
        <is>
          <t>One row per item per room. Rates come from the rate card.</t>
        </is>
      </c>
    </row>
    <row r="4">
      <c r="A4" s="7" t="inlineStr">
        <is>
          <t>Room</t>
        </is>
      </c>
      <c r="B4" s="7" t="inlineStr">
        <is>
          <t>Item</t>
        </is>
      </c>
      <c r="C4" s="7" t="inlineStr">
        <is>
          <t>Qty</t>
        </is>
      </c>
      <c r="D4" s="7" t="inlineStr">
        <is>
          <t>Unit</t>
        </is>
      </c>
      <c r="E4" s="7" t="inlineStr">
        <is>
          <t>Material (₹)</t>
        </is>
      </c>
      <c r="F4" s="7" t="inlineStr">
        <is>
          <t>Labour (₹)</t>
        </is>
      </c>
      <c r="G4" s="7" t="inlineStr">
        <is>
          <t>Amount (₹)</t>
        </is>
      </c>
    </row>
    <row r="5">
      <c r="A5" s="6" t="inlineStr">
        <is>
          <t>Kitchen</t>
        </is>
      </c>
      <c r="B5" s="6" t="inlineStr">
        <is>
          <t>Modular kitchen</t>
        </is>
      </c>
      <c r="C5" s="6" t="n">
        <v>85</v>
      </c>
      <c r="D5" s="11">
        <f>_xlfn.XLOOKUP(B5,Setup!$A$10:$A$17,Setup!$B$10:$B$17,"Check item")</f>
        <v/>
      </c>
      <c r="E5" s="10">
        <f>C5*_xlfn.XLOOKUP(B5,Setup!$A$10:$A$17,Setup!$C$10:$C$17,0)</f>
        <v/>
      </c>
      <c r="F5" s="10">
        <f>C5*_xlfn.XLOOKUP(B5,Setup!$A$10:$A$17,Setup!$D$10:$D$17,0)</f>
        <v/>
      </c>
      <c r="G5" s="10">
        <f>E5+F5</f>
        <v/>
      </c>
    </row>
    <row r="6">
      <c r="A6" s="6" t="inlineStr">
        <is>
          <t>Kitchen</t>
        </is>
      </c>
      <c r="B6" s="6" t="inlineStr">
        <is>
          <t>Light point</t>
        </is>
      </c>
      <c r="C6" s="6" t="n">
        <v>4</v>
      </c>
      <c r="D6" s="11">
        <f>_xlfn.XLOOKUP(B6,Setup!$A$10:$A$17,Setup!$B$10:$B$17,"Check item")</f>
        <v/>
      </c>
      <c r="E6" s="10">
        <f>C6*_xlfn.XLOOKUP(B6,Setup!$A$10:$A$17,Setup!$C$10:$C$17,0)</f>
        <v/>
      </c>
      <c r="F6" s="10">
        <f>C6*_xlfn.XLOOKUP(B6,Setup!$A$10:$A$17,Setup!$D$10:$D$17,0)</f>
        <v/>
      </c>
      <c r="G6" s="10">
        <f>E6+F6</f>
        <v/>
      </c>
    </row>
    <row r="7">
      <c r="A7" s="6" t="inlineStr">
        <is>
          <t>Kitchen</t>
        </is>
      </c>
      <c r="B7" s="6" t="inlineStr">
        <is>
          <t>Painting</t>
        </is>
      </c>
      <c r="C7" s="6" t="n">
        <v>220</v>
      </c>
      <c r="D7" s="11">
        <f>_xlfn.XLOOKUP(B7,Setup!$A$10:$A$17,Setup!$B$10:$B$17,"Check item")</f>
        <v/>
      </c>
      <c r="E7" s="10">
        <f>C7*_xlfn.XLOOKUP(B7,Setup!$A$10:$A$17,Setup!$C$10:$C$17,0)</f>
        <v/>
      </c>
      <c r="F7" s="10">
        <f>C7*_xlfn.XLOOKUP(B7,Setup!$A$10:$A$17,Setup!$D$10:$D$17,0)</f>
        <v/>
      </c>
      <c r="G7" s="10">
        <f>E7+F7</f>
        <v/>
      </c>
    </row>
    <row r="8">
      <c r="A8" s="6" t="inlineStr">
        <is>
          <t>Living room</t>
        </is>
      </c>
      <c r="B8" s="6" t="inlineStr">
        <is>
          <t>TV unit</t>
        </is>
      </c>
      <c r="C8" s="6" t="n">
        <v>40</v>
      </c>
      <c r="D8" s="11">
        <f>_xlfn.XLOOKUP(B8,Setup!$A$10:$A$17,Setup!$B$10:$B$17,"Check item")</f>
        <v/>
      </c>
      <c r="E8" s="10">
        <f>C8*_xlfn.XLOOKUP(B8,Setup!$A$10:$A$17,Setup!$C$10:$C$17,0)</f>
        <v/>
      </c>
      <c r="F8" s="10">
        <f>C8*_xlfn.XLOOKUP(B8,Setup!$A$10:$A$17,Setup!$D$10:$D$17,0)</f>
        <v/>
      </c>
      <c r="G8" s="10">
        <f>E8+F8</f>
        <v/>
      </c>
    </row>
    <row r="9">
      <c r="A9" s="6" t="inlineStr">
        <is>
          <t>Living room</t>
        </is>
      </c>
      <c r="B9" s="6" t="inlineStr">
        <is>
          <t>False ceiling</t>
        </is>
      </c>
      <c r="C9" s="6" t="n">
        <v>180</v>
      </c>
      <c r="D9" s="11">
        <f>_xlfn.XLOOKUP(B9,Setup!$A$10:$A$17,Setup!$B$10:$B$17,"Check item")</f>
        <v/>
      </c>
      <c r="E9" s="10">
        <f>C9*_xlfn.XLOOKUP(B9,Setup!$A$10:$A$17,Setup!$C$10:$C$17,0)</f>
        <v/>
      </c>
      <c r="F9" s="10">
        <f>C9*_xlfn.XLOOKUP(B9,Setup!$A$10:$A$17,Setup!$D$10:$D$17,0)</f>
        <v/>
      </c>
      <c r="G9" s="10">
        <f>E9+F9</f>
        <v/>
      </c>
    </row>
    <row r="10">
      <c r="A10" s="6" t="inlineStr">
        <is>
          <t>Living room</t>
        </is>
      </c>
      <c r="B10" s="6" t="inlineStr">
        <is>
          <t>Painting</t>
        </is>
      </c>
      <c r="C10" s="6" t="n">
        <v>650</v>
      </c>
      <c r="D10" s="11">
        <f>_xlfn.XLOOKUP(B10,Setup!$A$10:$A$17,Setup!$B$10:$B$17,"Check item")</f>
        <v/>
      </c>
      <c r="E10" s="10">
        <f>C10*_xlfn.XLOOKUP(B10,Setup!$A$10:$A$17,Setup!$C$10:$C$17,0)</f>
        <v/>
      </c>
      <c r="F10" s="10">
        <f>C10*_xlfn.XLOOKUP(B10,Setup!$A$10:$A$17,Setup!$D$10:$D$17,0)</f>
        <v/>
      </c>
      <c r="G10" s="10">
        <f>E10+F10</f>
        <v/>
      </c>
    </row>
    <row r="11">
      <c r="A11" s="6" t="inlineStr">
        <is>
          <t>Living room</t>
        </is>
      </c>
      <c r="B11" s="6" t="inlineStr">
        <is>
          <t>Light point</t>
        </is>
      </c>
      <c r="C11" s="6" t="n">
        <v>8</v>
      </c>
      <c r="D11" s="11">
        <f>_xlfn.XLOOKUP(B11,Setup!$A$10:$A$17,Setup!$B$10:$B$17,"Check item")</f>
        <v/>
      </c>
      <c r="E11" s="10">
        <f>C11*_xlfn.XLOOKUP(B11,Setup!$A$10:$A$17,Setup!$C$10:$C$17,0)</f>
        <v/>
      </c>
      <c r="F11" s="10">
        <f>C11*_xlfn.XLOOKUP(B11,Setup!$A$10:$A$17,Setup!$D$10:$D$17,0)</f>
        <v/>
      </c>
      <c r="G11" s="10">
        <f>E11+F11</f>
        <v/>
      </c>
    </row>
    <row r="12">
      <c r="A12" s="6" t="inlineStr">
        <is>
          <t>Living room</t>
        </is>
      </c>
      <c r="B12" s="6" t="inlineStr">
        <is>
          <t>Wallpaper</t>
        </is>
      </c>
      <c r="C12" s="6" t="n">
        <v>3</v>
      </c>
      <c r="D12" s="11">
        <f>_xlfn.XLOOKUP(B12,Setup!$A$10:$A$17,Setup!$B$10:$B$17,"Check item")</f>
        <v/>
      </c>
      <c r="E12" s="10">
        <f>C12*_xlfn.XLOOKUP(B12,Setup!$A$10:$A$17,Setup!$C$10:$C$17,0)</f>
        <v/>
      </c>
      <c r="F12" s="10">
        <f>C12*_xlfn.XLOOKUP(B12,Setup!$A$10:$A$17,Setup!$D$10:$D$17,0)</f>
        <v/>
      </c>
      <c r="G12" s="10">
        <f>E12+F12</f>
        <v/>
      </c>
    </row>
    <row r="13">
      <c r="A13" s="6" t="inlineStr">
        <is>
          <t>Bedroom 1</t>
        </is>
      </c>
      <c r="B13" s="6" t="inlineStr">
        <is>
          <t>Wardrobe</t>
        </is>
      </c>
      <c r="C13" s="6" t="n">
        <v>56</v>
      </c>
      <c r="D13" s="11">
        <f>_xlfn.XLOOKUP(B13,Setup!$A$10:$A$17,Setup!$B$10:$B$17,"Check item")</f>
        <v/>
      </c>
      <c r="E13" s="10">
        <f>C13*_xlfn.XLOOKUP(B13,Setup!$A$10:$A$17,Setup!$C$10:$C$17,0)</f>
        <v/>
      </c>
      <c r="F13" s="10">
        <f>C13*_xlfn.XLOOKUP(B13,Setup!$A$10:$A$17,Setup!$D$10:$D$17,0)</f>
        <v/>
      </c>
      <c r="G13" s="10">
        <f>E13+F13</f>
        <v/>
      </c>
    </row>
    <row r="14">
      <c r="A14" s="6" t="inlineStr">
        <is>
          <t>Bedroom 1</t>
        </is>
      </c>
      <c r="B14" s="6" t="inlineStr">
        <is>
          <t>False ceiling</t>
        </is>
      </c>
      <c r="C14" s="6" t="n">
        <v>140</v>
      </c>
      <c r="D14" s="11">
        <f>_xlfn.XLOOKUP(B14,Setup!$A$10:$A$17,Setup!$B$10:$B$17,"Check item")</f>
        <v/>
      </c>
      <c r="E14" s="10">
        <f>C14*_xlfn.XLOOKUP(B14,Setup!$A$10:$A$17,Setup!$C$10:$C$17,0)</f>
        <v/>
      </c>
      <c r="F14" s="10">
        <f>C14*_xlfn.XLOOKUP(B14,Setup!$A$10:$A$17,Setup!$D$10:$D$17,0)</f>
        <v/>
      </c>
      <c r="G14" s="10">
        <f>E14+F14</f>
        <v/>
      </c>
    </row>
    <row r="15">
      <c r="A15" s="6" t="inlineStr">
        <is>
          <t>Bedroom 1</t>
        </is>
      </c>
      <c r="B15" s="6" t="inlineStr">
        <is>
          <t>Painting</t>
        </is>
      </c>
      <c r="C15" s="6" t="n">
        <v>480</v>
      </c>
      <c r="D15" s="11">
        <f>_xlfn.XLOOKUP(B15,Setup!$A$10:$A$17,Setup!$B$10:$B$17,"Check item")</f>
        <v/>
      </c>
      <c r="E15" s="10">
        <f>C15*_xlfn.XLOOKUP(B15,Setup!$A$10:$A$17,Setup!$C$10:$C$17,0)</f>
        <v/>
      </c>
      <c r="F15" s="10">
        <f>C15*_xlfn.XLOOKUP(B15,Setup!$A$10:$A$17,Setup!$D$10:$D$17,0)</f>
        <v/>
      </c>
      <c r="G15" s="10">
        <f>E15+F15</f>
        <v/>
      </c>
    </row>
    <row r="16">
      <c r="A16" s="6" t="inlineStr">
        <is>
          <t>Bedroom 1</t>
        </is>
      </c>
      <c r="B16" s="6" t="inlineStr">
        <is>
          <t>Light point</t>
        </is>
      </c>
      <c r="C16" s="6" t="n">
        <v>5</v>
      </c>
      <c r="D16" s="11">
        <f>_xlfn.XLOOKUP(B16,Setup!$A$10:$A$17,Setup!$B$10:$B$17,"Check item")</f>
        <v/>
      </c>
      <c r="E16" s="10">
        <f>C16*_xlfn.XLOOKUP(B16,Setup!$A$10:$A$17,Setup!$C$10:$C$17,0)</f>
        <v/>
      </c>
      <c r="F16" s="10">
        <f>C16*_xlfn.XLOOKUP(B16,Setup!$A$10:$A$17,Setup!$D$10:$D$17,0)</f>
        <v/>
      </c>
      <c r="G16" s="10">
        <f>E16+F16</f>
        <v/>
      </c>
    </row>
    <row r="17">
      <c r="A17" s="6" t="inlineStr">
        <is>
          <t>Bedroom 2</t>
        </is>
      </c>
      <c r="B17" s="6" t="inlineStr">
        <is>
          <t>Wardrobe</t>
        </is>
      </c>
      <c r="C17" s="6" t="n">
        <v>42</v>
      </c>
      <c r="D17" s="11">
        <f>_xlfn.XLOOKUP(B17,Setup!$A$10:$A$17,Setup!$B$10:$B$17,"Check item")</f>
        <v/>
      </c>
      <c r="E17" s="10">
        <f>C17*_xlfn.XLOOKUP(B17,Setup!$A$10:$A$17,Setup!$C$10:$C$17,0)</f>
        <v/>
      </c>
      <c r="F17" s="10">
        <f>C17*_xlfn.XLOOKUP(B17,Setup!$A$10:$A$17,Setup!$D$10:$D$17,0)</f>
        <v/>
      </c>
      <c r="G17" s="10">
        <f>E17+F17</f>
        <v/>
      </c>
    </row>
    <row r="18">
      <c r="A18" s="6" t="inlineStr">
        <is>
          <t>Bedroom 2</t>
        </is>
      </c>
      <c r="B18" s="6" t="inlineStr">
        <is>
          <t>Painting</t>
        </is>
      </c>
      <c r="C18" s="6" t="n">
        <v>420</v>
      </c>
      <c r="D18" s="11">
        <f>_xlfn.XLOOKUP(B18,Setup!$A$10:$A$17,Setup!$B$10:$B$17,"Check item")</f>
        <v/>
      </c>
      <c r="E18" s="10">
        <f>C18*_xlfn.XLOOKUP(B18,Setup!$A$10:$A$17,Setup!$C$10:$C$17,0)</f>
        <v/>
      </c>
      <c r="F18" s="10">
        <f>C18*_xlfn.XLOOKUP(B18,Setup!$A$10:$A$17,Setup!$D$10:$D$17,0)</f>
        <v/>
      </c>
      <c r="G18" s="10">
        <f>E18+F18</f>
        <v/>
      </c>
    </row>
    <row r="19">
      <c r="A19" s="6" t="inlineStr">
        <is>
          <t>Bedroom 2</t>
        </is>
      </c>
      <c r="B19" s="6" t="inlineStr">
        <is>
          <t>Light point</t>
        </is>
      </c>
      <c r="C19" s="6" t="n">
        <v>4</v>
      </c>
      <c r="D19" s="11">
        <f>_xlfn.XLOOKUP(B19,Setup!$A$10:$A$17,Setup!$B$10:$B$17,"Check item")</f>
        <v/>
      </c>
      <c r="E19" s="10">
        <f>C19*_xlfn.XLOOKUP(B19,Setup!$A$10:$A$17,Setup!$C$10:$C$17,0)</f>
        <v/>
      </c>
      <c r="F19" s="10">
        <f>C19*_xlfn.XLOOKUP(B19,Setup!$A$10:$A$17,Setup!$D$10:$D$17,0)</f>
        <v/>
      </c>
      <c r="G19" s="10">
        <f>E19+F19</f>
        <v/>
      </c>
    </row>
    <row r="20">
      <c r="A20" s="6" t="inlineStr">
        <is>
          <t>Bedroom 2</t>
        </is>
      </c>
      <c r="B20" s="6" t="inlineStr">
        <is>
          <t>Floor tiles</t>
        </is>
      </c>
      <c r="C20" s="6" t="n">
        <v>120</v>
      </c>
      <c r="D20" s="11">
        <f>_xlfn.XLOOKUP(B20,Setup!$A$10:$A$17,Setup!$B$10:$B$17,"Check item")</f>
        <v/>
      </c>
      <c r="E20" s="10">
        <f>C20*_xlfn.XLOOKUP(B20,Setup!$A$10:$A$17,Setup!$C$10:$C$17,0)</f>
        <v/>
      </c>
      <c r="F20" s="10">
        <f>C20*_xlfn.XLOOKUP(B20,Setup!$A$10:$A$17,Setup!$D$10:$D$17,0)</f>
        <v/>
      </c>
      <c r="G20" s="10">
        <f>E20+F20</f>
        <v/>
      </c>
    </row>
    <row r="21">
      <c r="A21" s="12" t="inlineStr">
        <is>
          <t>Total</t>
        </is>
      </c>
      <c r="E21" s="13">
        <f>SUM(E5:E20)</f>
        <v/>
      </c>
      <c r="F21" s="13">
        <f>SUM(F5:F20)</f>
        <v/>
      </c>
      <c r="G21" s="13">
        <f>SUM(G5:G20)</f>
        <v/>
      </c>
    </row>
  </sheetData>
  <dataValidations count="2">
    <dataValidation sqref="A5:A500" showDropDown="0" showInputMessage="0" showErrorMessage="1" allowBlank="1" errorTitle="Not in the list" error="Pick a value from the list" type="list">
      <formula1>=Setup!$G$10:$G$13</formula1>
    </dataValidation>
    <dataValidation sqref="B5:B500" showDropDown="0" showInputMessage="0" showErrorMessage="1" allowBlank="1" errorTitle="Not in the list" error="Pick a value from the list" type="list">
      <formula1>=Setup!$A$10:$A$17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1" customWidth="1" min="1" max="1"/>
    <col width="13" customWidth="1" min="2" max="2"/>
    <col width="30" customWidth="1" min="3" max="3"/>
    <col width="11" customWidth="1" min="4" max="4"/>
  </cols>
  <sheetData>
    <row r="1">
      <c r="A1" s="1" t="inlineStr">
        <is>
          <t>Site expenses</t>
        </is>
      </c>
    </row>
    <row r="2">
      <c r="A2" s="2" t="inlineStr">
        <is>
          <t>Actual money spent per room: material and labour bills.</t>
        </is>
      </c>
    </row>
    <row r="4">
      <c r="A4" s="7" t="inlineStr">
        <is>
          <t>Date</t>
        </is>
      </c>
      <c r="B4" s="7" t="inlineStr">
        <is>
          <t>Room</t>
        </is>
      </c>
      <c r="C4" s="7" t="inlineStr">
        <is>
          <t>Description</t>
        </is>
      </c>
      <c r="D4" s="7" t="inlineStr">
        <is>
          <t>Amount (₹)</t>
        </is>
      </c>
    </row>
    <row r="5">
      <c r="A5" s="4" t="n">
        <v>46246</v>
      </c>
      <c r="B5" s="6" t="inlineStr">
        <is>
          <t>Kitchen</t>
        </is>
      </c>
      <c r="C5" s="6" t="inlineStr">
        <is>
          <t>Carcass and shutters, advance</t>
        </is>
      </c>
      <c r="D5" s="9" t="n">
        <v>60000</v>
      </c>
    </row>
    <row r="6">
      <c r="A6" s="4" t="n">
        <v>46254</v>
      </c>
      <c r="B6" s="6" t="inlineStr">
        <is>
          <t>Kitchen</t>
        </is>
      </c>
      <c r="C6" s="6" t="inlineStr">
        <is>
          <t>Hardware and fittings</t>
        </is>
      </c>
      <c r="D6" s="9" t="n">
        <v>22000</v>
      </c>
    </row>
    <row r="7">
      <c r="A7" s="4" t="n">
        <v>46262</v>
      </c>
      <c r="B7" s="6" t="inlineStr">
        <is>
          <t>Living room</t>
        </is>
      </c>
      <c r="C7" s="6" t="inlineStr">
        <is>
          <t>Ceiling material</t>
        </is>
      </c>
      <c r="D7" s="9" t="n">
        <v>9800</v>
      </c>
    </row>
    <row r="8">
      <c r="A8" s="4" t="n">
        <v>46267</v>
      </c>
      <c r="B8" s="6" t="inlineStr">
        <is>
          <t>Bedroom 1</t>
        </is>
      </c>
      <c r="C8" s="6" t="inlineStr">
        <is>
          <t>Wardrobe plywood</t>
        </is>
      </c>
      <c r="D8" s="9" t="n">
        <v>38000</v>
      </c>
    </row>
    <row r="9">
      <c r="A9" s="4" t="n">
        <v>46273</v>
      </c>
      <c r="B9" s="6" t="inlineStr">
        <is>
          <t>Living room</t>
        </is>
      </c>
      <c r="C9" s="6" t="inlineStr">
        <is>
          <t>TV unit carpenter</t>
        </is>
      </c>
      <c r="D9" s="9" t="n">
        <v>14000</v>
      </c>
    </row>
    <row r="10">
      <c r="A10" s="4" t="n">
        <v>46280</v>
      </c>
      <c r="B10" s="6" t="inlineStr">
        <is>
          <t>Kitchen</t>
        </is>
      </c>
      <c r="C10" s="6" t="inlineStr">
        <is>
          <t>Installation labour</t>
        </is>
      </c>
      <c r="D10" s="9" t="n">
        <v>41000</v>
      </c>
    </row>
    <row r="11">
      <c r="A11" s="4" t="n">
        <v>46285</v>
      </c>
      <c r="B11" s="6" t="inlineStr">
        <is>
          <t>Bedroom 2</t>
        </is>
      </c>
      <c r="C11" s="6" t="inlineStr">
        <is>
          <t>Wardrobe plywood</t>
        </is>
      </c>
      <c r="D11" s="9" t="n">
        <v>30000</v>
      </c>
    </row>
    <row r="12">
      <c r="A12" s="4" t="n">
        <v>46293</v>
      </c>
      <c r="B12" s="6" t="inlineStr">
        <is>
          <t>Living room</t>
        </is>
      </c>
      <c r="C12" s="6" t="inlineStr">
        <is>
          <t>Paint and labour</t>
        </is>
      </c>
      <c r="D12" s="9" t="n">
        <v>16500</v>
      </c>
    </row>
    <row r="13">
      <c r="A13" s="4" t="n">
        <v>46300</v>
      </c>
      <c r="B13" s="6" t="inlineStr">
        <is>
          <t>Bedroom 1</t>
        </is>
      </c>
      <c r="C13" s="6" t="inlineStr">
        <is>
          <t>Ceiling and paint</t>
        </is>
      </c>
      <c r="D13" s="9" t="n">
        <v>21000</v>
      </c>
    </row>
    <row r="14">
      <c r="A14" s="4" t="n">
        <v>46304</v>
      </c>
      <c r="B14" s="6" t="inlineStr">
        <is>
          <t>Bedroom 2</t>
        </is>
      </c>
      <c r="C14" s="6" t="inlineStr">
        <is>
          <t>Tiles and labour</t>
        </is>
      </c>
      <c r="D14" s="9" t="n">
        <v>16200</v>
      </c>
    </row>
    <row r="15">
      <c r="A15" s="4" t="n">
        <v>46309</v>
      </c>
      <c r="B15" s="6" t="inlineStr">
        <is>
          <t>Bedroom 1</t>
        </is>
      </c>
      <c r="C15" s="6" t="inlineStr">
        <is>
          <t>Wardrobe laminate and labour</t>
        </is>
      </c>
      <c r="D15" s="9" t="n">
        <v>23000</v>
      </c>
    </row>
    <row r="16">
      <c r="A16" s="4" t="n">
        <v>46311</v>
      </c>
      <c r="B16" s="6" t="inlineStr">
        <is>
          <t>Living room</t>
        </is>
      </c>
      <c r="C16" s="6" t="inlineStr">
        <is>
          <t>Wallpaper</t>
        </is>
      </c>
      <c r="D16" s="9" t="n">
        <v>8100</v>
      </c>
    </row>
    <row r="17">
      <c r="A17" s="4" t="n">
        <v>46311</v>
      </c>
      <c r="B17" s="6" t="inlineStr">
        <is>
          <t>Kitchen</t>
        </is>
      </c>
      <c r="C17" s="6" t="inlineStr">
        <is>
          <t>Chimney and hob fitting</t>
        </is>
      </c>
      <c r="D17" s="9" t="n">
        <v>25000</v>
      </c>
    </row>
  </sheetData>
  <dataValidations count="1">
    <dataValidation sqref="B5:B2000" showDropDown="0" showInputMessage="0" showErrorMessage="1" allowBlank="1" errorTitle="Not in the list" error="Pick a value from the list" type="list">
      <formula1>=Setup!$G$10:$G$13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8" customWidth="1" min="1" max="1"/>
    <col width="13" customWidth="1" min="2" max="2"/>
    <col width="15" customWidth="1" min="3" max="3"/>
    <col width="12" customWidth="1" min="4" max="4"/>
    <col width="9" customWidth="1" min="5" max="5"/>
    <col width="12" customWidth="1" min="6" max="6"/>
  </cols>
  <sheetData>
    <row r="1">
      <c r="A1" s="1" t="inlineStr">
        <is>
          <t>Room summary, budget vs actual and quotation totals</t>
        </is>
      </c>
    </row>
    <row r="2">
      <c r="A2" s="2" t="inlineStr">
        <is>
          <t>Used % = actual ÷ estimate. Over budget when actual is above the estimate.</t>
        </is>
      </c>
    </row>
    <row r="4">
      <c r="A4" s="7" t="inlineStr">
        <is>
          <t>Room</t>
        </is>
      </c>
      <c r="B4" s="7" t="inlineStr">
        <is>
          <t>Estimate (₹)</t>
        </is>
      </c>
      <c r="C4" s="7" t="inlineStr">
        <is>
          <t>Actual so far (₹)</t>
        </is>
      </c>
      <c r="D4" s="7" t="inlineStr">
        <is>
          <t>Variance (₹)</t>
        </is>
      </c>
      <c r="E4" s="7" t="inlineStr">
        <is>
          <t>Used %</t>
        </is>
      </c>
      <c r="F4" s="7" t="inlineStr">
        <is>
          <t>Flag</t>
        </is>
      </c>
    </row>
    <row r="5">
      <c r="A5" s="11">
        <f>Setup!G10</f>
        <v/>
      </c>
      <c r="B5" s="10">
        <f>SUMIFS(Estimate!$G$5:$G$500,Estimate!$A$5:$A$500,A5)</f>
        <v/>
      </c>
      <c r="C5" s="10">
        <f>SUMIFS('Site expenses'!$D$5:$D$2000,'Site expenses'!$B$5:$B$2000,A5)</f>
        <v/>
      </c>
      <c r="D5" s="10">
        <f>B5-C5</f>
        <v/>
      </c>
      <c r="E5" s="14">
        <f>IFERROR(C5/B5,0)</f>
        <v/>
      </c>
      <c r="F5" s="11">
        <f>IF(C5&gt;B5,"Over budget",IF(C5&gt;0.9*B5,"Near limit","OK"))</f>
        <v/>
      </c>
    </row>
    <row r="6">
      <c r="A6" s="11">
        <f>Setup!G11</f>
        <v/>
      </c>
      <c r="B6" s="10">
        <f>SUMIFS(Estimate!$G$5:$G$500,Estimate!$A$5:$A$500,A6)</f>
        <v/>
      </c>
      <c r="C6" s="10">
        <f>SUMIFS('Site expenses'!$D$5:$D$2000,'Site expenses'!$B$5:$B$2000,A6)</f>
        <v/>
      </c>
      <c r="D6" s="10">
        <f>B6-C6</f>
        <v/>
      </c>
      <c r="E6" s="14">
        <f>IFERROR(C6/B6,0)</f>
        <v/>
      </c>
      <c r="F6" s="11">
        <f>IF(C6&gt;B6,"Over budget",IF(C6&gt;0.9*B6,"Near limit","OK"))</f>
        <v/>
      </c>
    </row>
    <row r="7">
      <c r="A7" s="11">
        <f>Setup!G12</f>
        <v/>
      </c>
      <c r="B7" s="10">
        <f>SUMIFS(Estimate!$G$5:$G$500,Estimate!$A$5:$A$500,A7)</f>
        <v/>
      </c>
      <c r="C7" s="10">
        <f>SUMIFS('Site expenses'!$D$5:$D$2000,'Site expenses'!$B$5:$B$2000,A7)</f>
        <v/>
      </c>
      <c r="D7" s="10">
        <f>B7-C7</f>
        <v/>
      </c>
      <c r="E7" s="14">
        <f>IFERROR(C7/B7,0)</f>
        <v/>
      </c>
      <c r="F7" s="11">
        <f>IF(C7&gt;B7,"Over budget",IF(C7&gt;0.9*B7,"Near limit","OK"))</f>
        <v/>
      </c>
    </row>
    <row r="8">
      <c r="A8" s="11">
        <f>Setup!G13</f>
        <v/>
      </c>
      <c r="B8" s="10">
        <f>SUMIFS(Estimate!$G$5:$G$500,Estimate!$A$5:$A$500,A8)</f>
        <v/>
      </c>
      <c r="C8" s="10">
        <f>SUMIFS('Site expenses'!$D$5:$D$2000,'Site expenses'!$B$5:$B$2000,A8)</f>
        <v/>
      </c>
      <c r="D8" s="10">
        <f>B8-C8</f>
        <v/>
      </c>
      <c r="E8" s="14">
        <f>IFERROR(C8/B8,0)</f>
        <v/>
      </c>
      <c r="F8" s="11">
        <f>IF(C8&gt;B8,"Over budget",IF(C8&gt;0.9*B8,"Near limit","OK"))</f>
        <v/>
      </c>
    </row>
    <row r="9">
      <c r="A9" s="12" t="inlineStr">
        <is>
          <t>Total</t>
        </is>
      </c>
      <c r="B9" s="13">
        <f>SUM(B5:B8)</f>
        <v/>
      </c>
      <c r="C9" s="13">
        <f>SUM(C5:C8)</f>
        <v/>
      </c>
      <c r="D9" s="13">
        <f>B9-C9</f>
        <v/>
      </c>
      <c r="E9" s="15">
        <f>C9/B9</f>
        <v/>
      </c>
    </row>
    <row r="12">
      <c r="A12" s="3" t="inlineStr">
        <is>
          <t>Work estimate (₹)</t>
        </is>
      </c>
      <c r="B12" s="10">
        <f>B9</f>
        <v/>
      </c>
    </row>
    <row r="13">
      <c r="A13" s="3" t="inlineStr">
        <is>
          <t>Contingency (₹)</t>
        </is>
      </c>
      <c r="B13" s="10">
        <f>ROUND(B12*Setup!B4,0)</f>
        <v/>
      </c>
    </row>
    <row r="14">
      <c r="A14" s="3" t="inlineStr">
        <is>
          <t>Design fee (₹)</t>
        </is>
      </c>
      <c r="B14" s="10">
        <f>ROUND((B12+B13)*Setup!B5,0)</f>
        <v/>
      </c>
    </row>
    <row r="15">
      <c r="A15" s="3" t="inlineStr">
        <is>
          <t>Taxable (₹)</t>
        </is>
      </c>
      <c r="B15" s="10">
        <f>B12+B13+B14</f>
        <v/>
      </c>
    </row>
    <row r="16">
      <c r="A16" s="3" t="inlineStr">
        <is>
          <t>GST (₹)</t>
        </is>
      </c>
      <c r="B16" s="10">
        <f>ROUND(B15*Setup!B6,0)</f>
        <v/>
      </c>
    </row>
    <row r="17">
      <c r="A17" s="3" t="inlineStr">
        <is>
          <t>Grand total (₹)</t>
        </is>
      </c>
      <c r="B17" s="13">
        <f>B15+B16</f>
        <v/>
      </c>
    </row>
  </sheetData>
  <conditionalFormatting sqref="F5:F8">
    <cfRule type="cellIs" priority="1" operator="equal" dxfId="0">
      <formula>"Over budget"</formula>
    </cfRule>
    <cfRule type="cellIs" priority="2" operator="equal" dxfId="1">
      <formula>"Near limit"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6" customWidth="1" min="1" max="1"/>
    <col width="7" customWidth="1" min="2" max="2"/>
    <col width="12" customWidth="1" min="3" max="3"/>
    <col width="11" customWidth="1" min="4" max="4"/>
    <col width="11" customWidth="1" min="5" max="5"/>
    <col width="10" customWidth="1" min="6" max="6"/>
  </cols>
  <sheetData>
    <row r="1">
      <c r="A1" s="1" t="inlineStr">
        <is>
          <t>Client payment schedule</t>
        </is>
      </c>
    </row>
    <row r="2">
      <c r="A2" s="2" t="inlineStr">
        <is>
          <t>Amount = grand total × milestone %. Status from due date and received date.</t>
        </is>
      </c>
    </row>
    <row r="4">
      <c r="A4" s="7" t="inlineStr">
        <is>
          <t>Milestone</t>
        </is>
      </c>
      <c r="B4" s="7" t="inlineStr">
        <is>
          <t>Share</t>
        </is>
      </c>
      <c r="C4" s="7" t="inlineStr">
        <is>
          <t>Amount (₹)</t>
        </is>
      </c>
      <c r="D4" s="7" t="inlineStr">
        <is>
          <t>Due date</t>
        </is>
      </c>
      <c r="E4" s="7" t="inlineStr">
        <is>
          <t>Received on</t>
        </is>
      </c>
      <c r="F4" s="7" t="inlineStr">
        <is>
          <t>Status</t>
        </is>
      </c>
    </row>
    <row r="5">
      <c r="A5" s="6" t="inlineStr">
        <is>
          <t>Booking</t>
        </is>
      </c>
      <c r="B5" s="16" t="n">
        <v>0.1</v>
      </c>
      <c r="C5" s="10">
        <f>ROUND(Summary!$B$17*B5,0)</f>
        <v/>
      </c>
      <c r="D5" s="4" t="n">
        <v>46244</v>
      </c>
      <c r="E5" s="4" t="n">
        <v>46244</v>
      </c>
      <c r="F5" s="11">
        <f>IF(E5&lt;&gt;"","Received",IF(D5&lt;Setup!$B$3,"Overdue","Upcoming"))</f>
        <v/>
      </c>
    </row>
    <row r="6">
      <c r="A6" s="6" t="inlineStr">
        <is>
          <t>Material order</t>
        </is>
      </c>
      <c r="B6" s="16" t="n">
        <v>0.4</v>
      </c>
      <c r="C6" s="10">
        <f>ROUND(Summary!$B$17*B6,0)</f>
        <v/>
      </c>
      <c r="D6" s="4" t="n">
        <v>46259</v>
      </c>
      <c r="E6" s="4" t="n">
        <v>46261</v>
      </c>
      <c r="F6" s="11">
        <f>IF(E6&lt;&gt;"","Received",IF(D6&lt;Setup!$B$3,"Overdue","Upcoming"))</f>
        <v/>
      </c>
    </row>
    <row r="7">
      <c r="A7" s="6" t="inlineStr">
        <is>
          <t>Installation</t>
        </is>
      </c>
      <c r="B7" s="16" t="n">
        <v>0.4</v>
      </c>
      <c r="C7" s="10">
        <f>ROUND(Summary!$B$17*B7,0)</f>
        <v/>
      </c>
      <c r="D7" s="4" t="n">
        <v>46305</v>
      </c>
      <c r="E7" s="4" t="n"/>
      <c r="F7" s="11">
        <f>IF(E7&lt;&gt;"","Received",IF(D7&lt;Setup!$B$3,"Overdue","Upcoming"))</f>
        <v/>
      </c>
    </row>
    <row r="8">
      <c r="A8" s="6" t="inlineStr">
        <is>
          <t>Handover</t>
        </is>
      </c>
      <c r="B8" s="16" t="n">
        <v>0.1</v>
      </c>
      <c r="C8" s="10">
        <f>ROUND(Summary!$B$17*B8,0)</f>
        <v/>
      </c>
      <c r="D8" s="4" t="n">
        <v>46325</v>
      </c>
      <c r="E8" s="4" t="n"/>
      <c r="F8" s="11">
        <f>IF(E8&lt;&gt;"","Received",IF(D8&lt;Setup!$B$3,"Overdue","Upcoming"))</f>
        <v/>
      </c>
    </row>
    <row r="9">
      <c r="A9" s="12" t="inlineStr">
        <is>
          <t>Total</t>
        </is>
      </c>
      <c r="B9" s="17">
        <f>SUM(B5:B8)</f>
        <v/>
      </c>
      <c r="C9" s="13">
        <f>SUM(C5:C8)</f>
        <v/>
      </c>
    </row>
  </sheetData>
  <conditionalFormatting sqref="F5:F8">
    <cfRule type="cellIs" priority="1" operator="equal" dxfId="0">
      <formula>"Overdue"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s="1" t="inlineStr">
        <is>
          <t>Printable quotation</t>
        </is>
      </c>
    </row>
    <row r="2">
      <c r="A2" s="2" t="inlineStr">
        <is>
          <t>Room totals and the final amount for the client. Print A1:C16.</t>
        </is>
      </c>
    </row>
    <row r="3">
      <c r="A3" s="3" t="inlineStr">
        <is>
          <t>Ruhi Interiors, Nagpur</t>
        </is>
      </c>
    </row>
    <row r="4">
      <c r="A4" s="3" t="inlineStr">
        <is>
          <t>Project</t>
        </is>
      </c>
      <c r="B4" s="11">
        <f>Setup!B7</f>
        <v/>
      </c>
    </row>
    <row r="6">
      <c r="A6" s="7" t="inlineStr">
        <is>
          <t>Room</t>
        </is>
      </c>
      <c r="B6" s="7" t="inlineStr">
        <is>
          <t>Amount (₹)</t>
        </is>
      </c>
    </row>
    <row r="7">
      <c r="A7" s="11">
        <f>Summary!A5</f>
        <v/>
      </c>
      <c r="B7" s="10">
        <f>Summary!B5</f>
        <v/>
      </c>
    </row>
    <row r="8">
      <c r="A8" s="11">
        <f>Summary!A6</f>
        <v/>
      </c>
      <c r="B8" s="10">
        <f>Summary!B6</f>
        <v/>
      </c>
    </row>
    <row r="9">
      <c r="A9" s="11">
        <f>Summary!A7</f>
        <v/>
      </c>
      <c r="B9" s="10">
        <f>Summary!B7</f>
        <v/>
      </c>
    </row>
    <row r="10">
      <c r="A10" s="11">
        <f>Summary!A8</f>
        <v/>
      </c>
      <c r="B10" s="10">
        <f>Summary!B8</f>
        <v/>
      </c>
    </row>
    <row r="12">
      <c r="A12" s="3" t="inlineStr">
        <is>
          <t>Contingency (₹)</t>
        </is>
      </c>
      <c r="B12" s="10">
        <f>Summary!B13</f>
        <v/>
      </c>
    </row>
    <row r="13">
      <c r="A13" s="3" t="inlineStr">
        <is>
          <t>Design fee (₹)</t>
        </is>
      </c>
      <c r="B13" s="10">
        <f>Summary!B14</f>
        <v/>
      </c>
    </row>
    <row r="14">
      <c r="A14" s="3" t="inlineStr">
        <is>
          <t>GST (₹)</t>
        </is>
      </c>
      <c r="B14" s="10">
        <f>Summary!B16</f>
        <v/>
      </c>
    </row>
    <row r="15">
      <c r="A15" s="3" t="inlineStr">
        <is>
          <t>Grand total (₹)</t>
        </is>
      </c>
      <c r="B15" s="10">
        <f>Summary!B17</f>
        <v/>
      </c>
    </row>
    <row r="16">
      <c r="A16" t="inlineStr">
        <is>
          <t>Valid for 30 days. Payment as per the schedule on the Payments sheet.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Interior project dashboard</t>
        </is>
      </c>
    </row>
    <row r="2">
      <c r="A2" s="2" t="inlineStr">
        <is>
          <t>Formulas over Summary and Payments.</t>
        </is>
      </c>
    </row>
    <row r="4" ht="32" customHeight="1">
      <c r="A4" s="7" t="inlineStr">
        <is>
          <t>Grand total</t>
        </is>
      </c>
      <c r="B4" s="7" t="inlineStr">
        <is>
          <t>Work estimate</t>
        </is>
      </c>
      <c r="C4" s="7" t="inlineStr">
        <is>
          <t>Spent so far</t>
        </is>
      </c>
      <c r="D4" s="7" t="inlineStr">
        <is>
          <t>Budget used</t>
        </is>
      </c>
      <c r="E4" s="7" t="inlineStr">
        <is>
          <t>Received from client</t>
        </is>
      </c>
      <c r="F4" s="7" t="inlineStr">
        <is>
          <t>Rooms over budget</t>
        </is>
      </c>
    </row>
    <row r="5" ht="30" customHeight="1">
      <c r="A5" s="18">
        <f>Summary!B17</f>
        <v/>
      </c>
      <c r="B5" s="18">
        <f>Summary!B9</f>
        <v/>
      </c>
      <c r="C5" s="18">
        <f>Summary!C9</f>
        <v/>
      </c>
      <c r="D5" s="19">
        <f>Summary!E9</f>
        <v/>
      </c>
      <c r="E5" s="18">
        <f>SUMIFS(Payments!C5:C8,Payments!F5:F8,"Received")</f>
        <v/>
      </c>
      <c r="F5" s="20">
        <f>COUNTIF(Summary!F5:F8,"Over budget")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2026-10-17T06:59:10Z</dcterms:created>
  <dcterms:modified xmlns:dcterms="http://purl.org/dc/terms/" xmlns:xsi="http://www.w3.org/2001/XMLSchema-instance" xsi:type="dcterms:W3CDTF">2026-10-17T06:59:10Z</dcterms:modified>
</cp:coreProperties>
</file>