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Flats" sheetId="3" state="visible" r:id="rId3"/>
    <sheet xmlns:r="http://schemas.openxmlformats.org/officeDocument/2006/relationships" name="Bills" sheetId="4" state="visible" r:id="rId4"/>
    <sheet xmlns:r="http://schemas.openxmlformats.org/officeDocument/2006/relationships" name="Receipts" sheetId="5" state="visible" r:id="rId5"/>
    <sheet xmlns:r="http://schemas.openxmlformats.org/officeDocument/2006/relationships" name="Ledger" sheetId="6" state="visible" r:id="rId6"/>
    <sheet xmlns:r="http://schemas.openxmlformats.org/officeDocument/2006/relationships" name="Expenses" sheetId="7" state="visible" r:id="rId7"/>
    <sheet xmlns:r="http://schemas.openxmlformats.org/officeDocument/2006/relationships" name="Report" sheetId="8" state="visible" r:id="rId8"/>
    <sheet xmlns:r="http://schemas.openxmlformats.org/officeDocument/2006/relationships" name="Bill print" sheetId="9" state="visible" r:id="rId9"/>
    <sheet xmlns:r="http://schemas.openxmlformats.org/officeDocument/2006/relationships" name="Dashboard" sheetId="10" state="visible" r:id="rId10"/>
  </sheets>
  <definedNames>
    <definedName name="_xlnm.Print_Area" localSheetId="8">'Bill print'!$A$1:$B$16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.00"/>
    <numFmt numFmtId="167" formatCode="[$₹-4009]#,##,##0;[Red]-[$₹-4009]#,##,##0"/>
    <numFmt numFmtId="168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168" fontId="0" fillId="2" borderId="1" pivotButton="0" quotePrefix="0" xfId="0"/>
    <xf numFmtId="0" fontId="2" fillId="0" borderId="1" pivotButton="0" quotePrefix="0" xfId="0"/>
    <xf numFmtId="0" fontId="3" fillId="3" borderId="1" applyAlignment="1" pivotButton="0" quotePrefix="0" xfId="0">
      <alignment vertical="top" wrapText="1"/>
    </xf>
    <xf numFmtId="0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8" fontId="0" fillId="4" borderId="1" pivotButton="0" quotePrefix="0" xfId="0"/>
    <xf numFmtId="165" fontId="0" fillId="4" borderId="1" pivotButton="0" quotePrefix="0" xfId="0"/>
    <xf numFmtId="167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Expenses by head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'Report'!$A$5:$A$10</f>
            </numRef>
          </cat>
          <val>
            <numRef>
              <f>'Report'!$B$5:$B$10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by flat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'Ledger'!$A$5:$A$16</f>
            </numRef>
          </cat>
          <val>
            <numRef>
              <f>'Ledger'!$E$5:$E$16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Housing society maintenance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(rates, interest, due date), Flats, Bills, Receipts, Ledger, Expenses, Report, Bill print (printable), Dashboard.</t>
        </is>
      </c>
    </row>
    <row r="8">
      <c r="A8" t="inlineStr">
        <is>
          <t>At the start of each quarter, copy Ledger outstanding into Flats arrears and change the quarter start on Setup.</t>
        </is>
      </c>
    </row>
    <row r="9">
      <c r="A9" t="inlineStr">
        <is>
          <t>Rates and interest must follow the decisions of your general body and bye-laws.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4" max="4"/>
    <col width="14" customWidth="1" min="5" max="5"/>
  </cols>
  <sheetData>
    <row r="1">
      <c r="A1" s="1" t="inlineStr">
        <is>
          <t>Housing Society Maintenance System: Setup (Shraddha Co-operative Housing Society, Kolhapur)</t>
        </is>
      </c>
    </row>
    <row r="2">
      <c r="A2" s="2" t="inlineStr">
        <is>
          <t>Made-up flats, bills, receipts and expenses for the October to December 2026 quarter. Rates and interest are inputs; use what your general body approved.</t>
        </is>
      </c>
      <c r="D2" s="3" t="inlineStr">
        <is>
          <t>Expense heads</t>
        </is>
      </c>
      <c r="E2" s="3" t="inlineStr">
        <is>
          <t>Modes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Security</t>
        </is>
      </c>
      <c r="E3" s="6" t="inlineStr">
        <is>
          <t>UPI</t>
        </is>
      </c>
    </row>
    <row r="4">
      <c r="A4" s="4" t="inlineStr">
        <is>
          <t>Quarter starts</t>
        </is>
      </c>
      <c r="B4" s="5" t="n">
        <v>46296</v>
      </c>
      <c r="D4" s="6" t="inlineStr">
        <is>
          <t>Housekeeping</t>
        </is>
      </c>
      <c r="E4" s="6" t="inlineStr">
        <is>
          <t>Cheque</t>
        </is>
      </c>
    </row>
    <row r="5">
      <c r="A5" s="4" t="inlineStr">
        <is>
          <t>Maintenance per sq ft per month (₹)</t>
        </is>
      </c>
      <c r="B5" s="7" t="n">
        <v>3.5</v>
      </c>
      <c r="D5" s="6" t="inlineStr">
        <is>
          <t>Common electricity</t>
        </is>
      </c>
      <c r="E5" s="6" t="inlineStr">
        <is>
          <t>Bank transfer</t>
        </is>
      </c>
    </row>
    <row r="6">
      <c r="A6" s="4" t="inlineStr">
        <is>
          <t>Sinking fund per sq ft per month (₹)</t>
        </is>
      </c>
      <c r="B6" s="7" t="n">
        <v>0.25</v>
      </c>
      <c r="D6" s="6" t="inlineStr">
        <is>
          <t>Water</t>
        </is>
      </c>
      <c r="E6" s="6" t="inlineStr">
        <is>
          <t>Cash</t>
        </is>
      </c>
    </row>
    <row r="7">
      <c r="A7" s="4" t="inlineStr">
        <is>
          <t>Parking per month (₹)</t>
        </is>
      </c>
      <c r="B7" s="8" t="n">
        <v>300</v>
      </c>
      <c r="D7" s="6" t="inlineStr">
        <is>
          <t>Lift maintenance</t>
        </is>
      </c>
    </row>
    <row r="8">
      <c r="A8" s="4" t="inlineStr">
        <is>
          <t>Interest on arrears per year</t>
        </is>
      </c>
      <c r="B8" s="9" t="n">
        <v>0.21</v>
      </c>
      <c r="D8" s="6" t="inlineStr">
        <is>
          <t>Repairs</t>
        </is>
      </c>
    </row>
    <row r="9">
      <c r="A9" s="4" t="inlineStr">
        <is>
          <t>Bill due date</t>
        </is>
      </c>
      <c r="B9" s="5" t="n">
        <v>46310</v>
      </c>
    </row>
    <row r="11">
      <c r="A11" s="10" t="inlineStr">
        <is>
          <t>Interest: the model bye-laws of Maharashtra housing societies allow simple interest of up to 21% a year on arrears; use the rate in your society's bye-laws.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9" customWidth="1" min="4" max="4"/>
    <col width="15" customWidth="1" min="5" max="5"/>
  </cols>
  <sheetData>
    <row r="1">
      <c r="A1" s="1" t="inlineStr">
        <is>
          <t>Flats and members</t>
        </is>
      </c>
    </row>
    <row r="2">
      <c r="A2" s="2" t="inlineStr">
        <is>
          <t>One row per flat. Arrears = unpaid amount carried from earlier quarters.</t>
        </is>
      </c>
    </row>
    <row r="4">
      <c r="A4" s="11" t="inlineStr">
        <is>
          <t>Flat</t>
        </is>
      </c>
      <c r="B4" s="11" t="inlineStr">
        <is>
          <t>Member</t>
        </is>
      </c>
      <c r="C4" s="11" t="inlineStr">
        <is>
          <t>Area (sq ft)</t>
        </is>
      </c>
      <c r="D4" s="11" t="inlineStr">
        <is>
          <t>Parking?</t>
        </is>
      </c>
      <c r="E4" s="11" t="inlineStr">
        <is>
          <t>Arrears brought forward (₹)</t>
        </is>
      </c>
    </row>
    <row r="5">
      <c r="A5" s="6" t="inlineStr">
        <is>
          <t>A-101</t>
        </is>
      </c>
      <c r="B5" s="6" t="inlineStr">
        <is>
          <t>Ravindra Bagale</t>
        </is>
      </c>
      <c r="C5" s="6" t="n">
        <v>650</v>
      </c>
      <c r="D5" s="6" t="inlineStr">
        <is>
          <t>Yes</t>
        </is>
      </c>
      <c r="E5" s="8" t="n">
        <v>0</v>
      </c>
    </row>
    <row r="6">
      <c r="A6" s="6" t="inlineStr">
        <is>
          <t>A-102</t>
        </is>
      </c>
      <c r="B6" s="6" t="inlineStr">
        <is>
          <t>Shraddha Patil</t>
        </is>
      </c>
      <c r="C6" s="6" t="n">
        <v>650</v>
      </c>
      <c r="D6" s="6" t="inlineStr">
        <is>
          <t>No</t>
        </is>
      </c>
      <c r="E6" s="8" t="n">
        <v>0</v>
      </c>
    </row>
    <row r="7">
      <c r="A7" s="6" t="inlineStr">
        <is>
          <t>A-201</t>
        </is>
      </c>
      <c r="B7" s="6" t="inlineStr">
        <is>
          <t>Raja Jadhav</t>
        </is>
      </c>
      <c r="C7" s="6" t="n">
        <v>850</v>
      </c>
      <c r="D7" s="6" t="inlineStr">
        <is>
          <t>Yes</t>
        </is>
      </c>
      <c r="E7" s="8" t="n">
        <v>6200</v>
      </c>
    </row>
    <row r="8">
      <c r="A8" s="6" t="inlineStr">
        <is>
          <t>A-202</t>
        </is>
      </c>
      <c r="B8" s="6" t="inlineStr">
        <is>
          <t>Zoya Khan</t>
        </is>
      </c>
      <c r="C8" s="6" t="n">
        <v>850</v>
      </c>
      <c r="D8" s="6" t="inlineStr">
        <is>
          <t>Yes</t>
        </is>
      </c>
      <c r="E8" s="8" t="n">
        <v>0</v>
      </c>
    </row>
    <row r="9">
      <c r="A9" s="6" t="inlineStr">
        <is>
          <t>A-301</t>
        </is>
      </c>
      <c r="B9" s="6" t="inlineStr">
        <is>
          <t>Amir Sayyed</t>
        </is>
      </c>
      <c r="C9" s="6" t="n">
        <v>1050</v>
      </c>
      <c r="D9" s="6" t="inlineStr">
        <is>
          <t>Yes</t>
        </is>
      </c>
      <c r="E9" s="8" t="n">
        <v>0</v>
      </c>
    </row>
    <row r="10">
      <c r="A10" s="6" t="inlineStr">
        <is>
          <t>A-302</t>
        </is>
      </c>
      <c r="B10" s="6" t="inlineStr">
        <is>
          <t>Rani Pawar</t>
        </is>
      </c>
      <c r="C10" s="6" t="n">
        <v>1050</v>
      </c>
      <c r="D10" s="6" t="inlineStr">
        <is>
          <t>No</t>
        </is>
      </c>
      <c r="E10" s="8" t="n">
        <v>9800</v>
      </c>
    </row>
    <row r="11">
      <c r="A11" s="6" t="inlineStr">
        <is>
          <t>B-101</t>
        </is>
      </c>
      <c r="B11" s="6" t="inlineStr">
        <is>
          <t>Salman Shaikh</t>
        </is>
      </c>
      <c r="C11" s="6" t="n">
        <v>650</v>
      </c>
      <c r="D11" s="6" t="inlineStr">
        <is>
          <t>No</t>
        </is>
      </c>
      <c r="E11" s="8" t="n">
        <v>0</v>
      </c>
    </row>
    <row r="12">
      <c r="A12" s="6" t="inlineStr">
        <is>
          <t>B-102</t>
        </is>
      </c>
      <c r="B12" s="6" t="inlineStr">
        <is>
          <t>Ravina More</t>
        </is>
      </c>
      <c r="C12" s="6" t="n">
        <v>650</v>
      </c>
      <c r="D12" s="6" t="inlineStr">
        <is>
          <t>Yes</t>
        </is>
      </c>
      <c r="E12" s="8" t="n">
        <v>0</v>
      </c>
    </row>
    <row r="13">
      <c r="A13" s="6" t="inlineStr">
        <is>
          <t>B-201</t>
        </is>
      </c>
      <c r="B13" s="6" t="inlineStr">
        <is>
          <t>Ruhi Kulkarni</t>
        </is>
      </c>
      <c r="C13" s="6" t="n">
        <v>850</v>
      </c>
      <c r="D13" s="6" t="inlineStr">
        <is>
          <t>No</t>
        </is>
      </c>
      <c r="E13" s="8" t="n">
        <v>0</v>
      </c>
    </row>
    <row r="14">
      <c r="A14" s="6" t="inlineStr">
        <is>
          <t>B-202</t>
        </is>
      </c>
      <c r="B14" s="6" t="inlineStr">
        <is>
          <t>Shahrukh Mulla</t>
        </is>
      </c>
      <c r="C14" s="6" t="n">
        <v>850</v>
      </c>
      <c r="D14" s="6" t="inlineStr">
        <is>
          <t>Yes</t>
        </is>
      </c>
      <c r="E14" s="8" t="n">
        <v>3100</v>
      </c>
    </row>
    <row r="15">
      <c r="A15" s="6" t="inlineStr">
        <is>
          <t>B-301</t>
        </is>
      </c>
      <c r="B15" s="6" t="inlineStr">
        <is>
          <t>Raja Inamdar</t>
        </is>
      </c>
      <c r="C15" s="6" t="n">
        <v>1050</v>
      </c>
      <c r="D15" s="6" t="inlineStr">
        <is>
          <t>Yes</t>
        </is>
      </c>
      <c r="E15" s="8" t="n">
        <v>0</v>
      </c>
    </row>
    <row r="16">
      <c r="A16" s="6" t="inlineStr">
        <is>
          <t>B-302</t>
        </is>
      </c>
      <c r="B16" s="6" t="inlineStr">
        <is>
          <t>Zoya Shaikh</t>
        </is>
      </c>
      <c r="C16" s="6" t="n">
        <v>1050</v>
      </c>
      <c r="D16" s="6" t="inlineStr">
        <is>
          <t>No</t>
        </is>
      </c>
      <c r="E16" s="8" t="n">
        <v>0</v>
      </c>
    </row>
  </sheetData>
  <dataValidations count="1">
    <dataValidation sqref="D5:D200" showDropDown="0" showInputMessage="0" showErrorMessage="1" allowBlank="1" errorTitle="Not in the list" error="Pick a value from the list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13" customWidth="1" min="3" max="3"/>
    <col width="12" customWidth="1" min="4" max="4"/>
    <col width="10" customWidth="1" min="5" max="5"/>
    <col width="13" customWidth="1" min="6" max="6"/>
    <col width="13" customWidth="1" min="7" max="7"/>
    <col width="11" customWidth="1" min="8" max="8"/>
    <col width="12" customWidth="1" min="9" max="9"/>
  </cols>
  <sheetData>
    <row r="1">
      <c r="A1" s="1" t="inlineStr">
        <is>
          <t>Quarterly bills</t>
        </is>
      </c>
    </row>
    <row r="2">
      <c r="A2" s="2" t="inlineStr">
        <is>
          <t>Charges × 3 months. Interest = arrears × yearly rate × 3 ÷ 12, simple interest.</t>
        </is>
      </c>
    </row>
    <row r="4">
      <c r="A4" s="11" t="inlineStr">
        <is>
          <t>Flat</t>
        </is>
      </c>
      <c r="B4" s="11" t="inlineStr">
        <is>
          <t>Member</t>
        </is>
      </c>
      <c r="C4" s="11" t="inlineStr">
        <is>
          <t>Maintenance (₹)</t>
        </is>
      </c>
      <c r="D4" s="11" t="inlineStr">
        <is>
          <t>Sinking fund (₹)</t>
        </is>
      </c>
      <c r="E4" s="11" t="inlineStr">
        <is>
          <t>Parking (₹)</t>
        </is>
      </c>
      <c r="F4" s="11" t="inlineStr">
        <is>
          <t>Interest on arrears (₹)</t>
        </is>
      </c>
      <c r="G4" s="11" t="inlineStr">
        <is>
          <t>Quarter charges (₹)</t>
        </is>
      </c>
      <c r="H4" s="11" t="inlineStr">
        <is>
          <t>Arrears (₹)</t>
        </is>
      </c>
      <c r="I4" s="11" t="inlineStr">
        <is>
          <t>Total due (₹)</t>
        </is>
      </c>
    </row>
    <row r="5">
      <c r="A5" s="12">
        <f>Flats!A5</f>
        <v/>
      </c>
      <c r="B5" s="12">
        <f>Flats!B5</f>
        <v/>
      </c>
      <c r="C5" s="13">
        <f>ROUND(Flats!C5*Setup!$B$5*3,0)</f>
        <v/>
      </c>
      <c r="D5" s="13">
        <f>ROUND(Flats!C5*Setup!$B$6*3,0)</f>
        <v/>
      </c>
      <c r="E5" s="13">
        <f>IF(Flats!D5="Yes",Setup!$B$7*3,0)</f>
        <v/>
      </c>
      <c r="F5" s="13">
        <f>ROUND(Flats!E5*Setup!$B$8*3/12,0)</f>
        <v/>
      </c>
      <c r="G5" s="13">
        <f>SUM(C5:F5)</f>
        <v/>
      </c>
      <c r="H5" s="13">
        <f>Flats!E5</f>
        <v/>
      </c>
      <c r="I5" s="13">
        <f>G5+H5</f>
        <v/>
      </c>
    </row>
    <row r="6">
      <c r="A6" s="12">
        <f>Flats!A6</f>
        <v/>
      </c>
      <c r="B6" s="12">
        <f>Flats!B6</f>
        <v/>
      </c>
      <c r="C6" s="13">
        <f>ROUND(Flats!C6*Setup!$B$5*3,0)</f>
        <v/>
      </c>
      <c r="D6" s="13">
        <f>ROUND(Flats!C6*Setup!$B$6*3,0)</f>
        <v/>
      </c>
      <c r="E6" s="13">
        <f>IF(Flats!D6="Yes",Setup!$B$7*3,0)</f>
        <v/>
      </c>
      <c r="F6" s="13">
        <f>ROUND(Flats!E6*Setup!$B$8*3/12,0)</f>
        <v/>
      </c>
      <c r="G6" s="13">
        <f>SUM(C6:F6)</f>
        <v/>
      </c>
      <c r="H6" s="13">
        <f>Flats!E6</f>
        <v/>
      </c>
      <c r="I6" s="13">
        <f>G6+H6</f>
        <v/>
      </c>
    </row>
    <row r="7">
      <c r="A7" s="12">
        <f>Flats!A7</f>
        <v/>
      </c>
      <c r="B7" s="12">
        <f>Flats!B7</f>
        <v/>
      </c>
      <c r="C7" s="13">
        <f>ROUND(Flats!C7*Setup!$B$5*3,0)</f>
        <v/>
      </c>
      <c r="D7" s="13">
        <f>ROUND(Flats!C7*Setup!$B$6*3,0)</f>
        <v/>
      </c>
      <c r="E7" s="13">
        <f>IF(Flats!D7="Yes",Setup!$B$7*3,0)</f>
        <v/>
      </c>
      <c r="F7" s="13">
        <f>ROUND(Flats!E7*Setup!$B$8*3/12,0)</f>
        <v/>
      </c>
      <c r="G7" s="13">
        <f>SUM(C7:F7)</f>
        <v/>
      </c>
      <c r="H7" s="13">
        <f>Flats!E7</f>
        <v/>
      </c>
      <c r="I7" s="13">
        <f>G7+H7</f>
        <v/>
      </c>
    </row>
    <row r="8">
      <c r="A8" s="12">
        <f>Flats!A8</f>
        <v/>
      </c>
      <c r="B8" s="12">
        <f>Flats!B8</f>
        <v/>
      </c>
      <c r="C8" s="13">
        <f>ROUND(Flats!C8*Setup!$B$5*3,0)</f>
        <v/>
      </c>
      <c r="D8" s="13">
        <f>ROUND(Flats!C8*Setup!$B$6*3,0)</f>
        <v/>
      </c>
      <c r="E8" s="13">
        <f>IF(Flats!D8="Yes",Setup!$B$7*3,0)</f>
        <v/>
      </c>
      <c r="F8" s="13">
        <f>ROUND(Flats!E8*Setup!$B$8*3/12,0)</f>
        <v/>
      </c>
      <c r="G8" s="13">
        <f>SUM(C8:F8)</f>
        <v/>
      </c>
      <c r="H8" s="13">
        <f>Flats!E8</f>
        <v/>
      </c>
      <c r="I8" s="13">
        <f>G8+H8</f>
        <v/>
      </c>
    </row>
    <row r="9">
      <c r="A9" s="12">
        <f>Flats!A9</f>
        <v/>
      </c>
      <c r="B9" s="12">
        <f>Flats!B9</f>
        <v/>
      </c>
      <c r="C9" s="13">
        <f>ROUND(Flats!C9*Setup!$B$5*3,0)</f>
        <v/>
      </c>
      <c r="D9" s="13">
        <f>ROUND(Flats!C9*Setup!$B$6*3,0)</f>
        <v/>
      </c>
      <c r="E9" s="13">
        <f>IF(Flats!D9="Yes",Setup!$B$7*3,0)</f>
        <v/>
      </c>
      <c r="F9" s="13">
        <f>ROUND(Flats!E9*Setup!$B$8*3/12,0)</f>
        <v/>
      </c>
      <c r="G9" s="13">
        <f>SUM(C9:F9)</f>
        <v/>
      </c>
      <c r="H9" s="13">
        <f>Flats!E9</f>
        <v/>
      </c>
      <c r="I9" s="13">
        <f>G9+H9</f>
        <v/>
      </c>
    </row>
    <row r="10">
      <c r="A10" s="12">
        <f>Flats!A10</f>
        <v/>
      </c>
      <c r="B10" s="12">
        <f>Flats!B10</f>
        <v/>
      </c>
      <c r="C10" s="13">
        <f>ROUND(Flats!C10*Setup!$B$5*3,0)</f>
        <v/>
      </c>
      <c r="D10" s="13">
        <f>ROUND(Flats!C10*Setup!$B$6*3,0)</f>
        <v/>
      </c>
      <c r="E10" s="13">
        <f>IF(Flats!D10="Yes",Setup!$B$7*3,0)</f>
        <v/>
      </c>
      <c r="F10" s="13">
        <f>ROUND(Flats!E10*Setup!$B$8*3/12,0)</f>
        <v/>
      </c>
      <c r="G10" s="13">
        <f>SUM(C10:F10)</f>
        <v/>
      </c>
      <c r="H10" s="13">
        <f>Flats!E10</f>
        <v/>
      </c>
      <c r="I10" s="13">
        <f>G10+H10</f>
        <v/>
      </c>
    </row>
    <row r="11">
      <c r="A11" s="12">
        <f>Flats!A11</f>
        <v/>
      </c>
      <c r="B11" s="12">
        <f>Flats!B11</f>
        <v/>
      </c>
      <c r="C11" s="13">
        <f>ROUND(Flats!C11*Setup!$B$5*3,0)</f>
        <v/>
      </c>
      <c r="D11" s="13">
        <f>ROUND(Flats!C11*Setup!$B$6*3,0)</f>
        <v/>
      </c>
      <c r="E11" s="13">
        <f>IF(Flats!D11="Yes",Setup!$B$7*3,0)</f>
        <v/>
      </c>
      <c r="F11" s="13">
        <f>ROUND(Flats!E11*Setup!$B$8*3/12,0)</f>
        <v/>
      </c>
      <c r="G11" s="13">
        <f>SUM(C11:F11)</f>
        <v/>
      </c>
      <c r="H11" s="13">
        <f>Flats!E11</f>
        <v/>
      </c>
      <c r="I11" s="13">
        <f>G11+H11</f>
        <v/>
      </c>
    </row>
    <row r="12">
      <c r="A12" s="12">
        <f>Flats!A12</f>
        <v/>
      </c>
      <c r="B12" s="12">
        <f>Flats!B12</f>
        <v/>
      </c>
      <c r="C12" s="13">
        <f>ROUND(Flats!C12*Setup!$B$5*3,0)</f>
        <v/>
      </c>
      <c r="D12" s="13">
        <f>ROUND(Flats!C12*Setup!$B$6*3,0)</f>
        <v/>
      </c>
      <c r="E12" s="13">
        <f>IF(Flats!D12="Yes",Setup!$B$7*3,0)</f>
        <v/>
      </c>
      <c r="F12" s="13">
        <f>ROUND(Flats!E12*Setup!$B$8*3/12,0)</f>
        <v/>
      </c>
      <c r="G12" s="13">
        <f>SUM(C12:F12)</f>
        <v/>
      </c>
      <c r="H12" s="13">
        <f>Flats!E12</f>
        <v/>
      </c>
      <c r="I12" s="13">
        <f>G12+H12</f>
        <v/>
      </c>
    </row>
    <row r="13">
      <c r="A13" s="12">
        <f>Flats!A13</f>
        <v/>
      </c>
      <c r="B13" s="12">
        <f>Flats!B13</f>
        <v/>
      </c>
      <c r="C13" s="13">
        <f>ROUND(Flats!C13*Setup!$B$5*3,0)</f>
        <v/>
      </c>
      <c r="D13" s="13">
        <f>ROUND(Flats!C13*Setup!$B$6*3,0)</f>
        <v/>
      </c>
      <c r="E13" s="13">
        <f>IF(Flats!D13="Yes",Setup!$B$7*3,0)</f>
        <v/>
      </c>
      <c r="F13" s="13">
        <f>ROUND(Flats!E13*Setup!$B$8*3/12,0)</f>
        <v/>
      </c>
      <c r="G13" s="13">
        <f>SUM(C13:F13)</f>
        <v/>
      </c>
      <c r="H13" s="13">
        <f>Flats!E13</f>
        <v/>
      </c>
      <c r="I13" s="13">
        <f>G13+H13</f>
        <v/>
      </c>
    </row>
    <row r="14">
      <c r="A14" s="12">
        <f>Flats!A14</f>
        <v/>
      </c>
      <c r="B14" s="12">
        <f>Flats!B14</f>
        <v/>
      </c>
      <c r="C14" s="13">
        <f>ROUND(Flats!C14*Setup!$B$5*3,0)</f>
        <v/>
      </c>
      <c r="D14" s="13">
        <f>ROUND(Flats!C14*Setup!$B$6*3,0)</f>
        <v/>
      </c>
      <c r="E14" s="13">
        <f>IF(Flats!D14="Yes",Setup!$B$7*3,0)</f>
        <v/>
      </c>
      <c r="F14" s="13">
        <f>ROUND(Flats!E14*Setup!$B$8*3/12,0)</f>
        <v/>
      </c>
      <c r="G14" s="13">
        <f>SUM(C14:F14)</f>
        <v/>
      </c>
      <c r="H14" s="13">
        <f>Flats!E14</f>
        <v/>
      </c>
      <c r="I14" s="13">
        <f>G14+H14</f>
        <v/>
      </c>
    </row>
    <row r="15">
      <c r="A15" s="12">
        <f>Flats!A15</f>
        <v/>
      </c>
      <c r="B15" s="12">
        <f>Flats!B15</f>
        <v/>
      </c>
      <c r="C15" s="13">
        <f>ROUND(Flats!C15*Setup!$B$5*3,0)</f>
        <v/>
      </c>
      <c r="D15" s="13">
        <f>ROUND(Flats!C15*Setup!$B$6*3,0)</f>
        <v/>
      </c>
      <c r="E15" s="13">
        <f>IF(Flats!D15="Yes",Setup!$B$7*3,0)</f>
        <v/>
      </c>
      <c r="F15" s="13">
        <f>ROUND(Flats!E15*Setup!$B$8*3/12,0)</f>
        <v/>
      </c>
      <c r="G15" s="13">
        <f>SUM(C15:F15)</f>
        <v/>
      </c>
      <c r="H15" s="13">
        <f>Flats!E15</f>
        <v/>
      </c>
      <c r="I15" s="13">
        <f>G15+H15</f>
        <v/>
      </c>
    </row>
    <row r="16">
      <c r="A16" s="12">
        <f>Flats!A16</f>
        <v/>
      </c>
      <c r="B16" s="12">
        <f>Flats!B16</f>
        <v/>
      </c>
      <c r="C16" s="13">
        <f>ROUND(Flats!C16*Setup!$B$5*3,0)</f>
        <v/>
      </c>
      <c r="D16" s="13">
        <f>ROUND(Flats!C16*Setup!$B$6*3,0)</f>
        <v/>
      </c>
      <c r="E16" s="13">
        <f>IF(Flats!D16="Yes",Setup!$B$7*3,0)</f>
        <v/>
      </c>
      <c r="F16" s="13">
        <f>ROUND(Flats!E16*Setup!$B$8*3/12,0)</f>
        <v/>
      </c>
      <c r="G16" s="13">
        <f>SUM(C16:F16)</f>
        <v/>
      </c>
      <c r="H16" s="13">
        <f>Flats!E16</f>
        <v/>
      </c>
      <c r="I16" s="13">
        <f>G16+H16</f>
        <v/>
      </c>
    </row>
    <row r="17">
      <c r="A17" s="14" t="inlineStr">
        <is>
          <t>Total</t>
        </is>
      </c>
      <c r="C17" s="15">
        <f>SUM(C5:C16)</f>
        <v/>
      </c>
      <c r="D17" s="15">
        <f>SUM(D5:D16)</f>
        <v/>
      </c>
      <c r="E17" s="15">
        <f>SUM(E5:E16)</f>
        <v/>
      </c>
      <c r="F17" s="15">
        <f>SUM(F5:F16)</f>
        <v/>
      </c>
      <c r="G17" s="15">
        <f>SUM(G5:G16)</f>
        <v/>
      </c>
      <c r="H17" s="15">
        <f>SUM(H5:H16)</f>
        <v/>
      </c>
      <c r="I17" s="15">
        <f>SUM(I5:I16)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8" customWidth="1" min="3" max="3"/>
    <col width="17" customWidth="1" min="4" max="4"/>
    <col width="11" customWidth="1" min="5" max="5"/>
    <col width="13" customWidth="1" min="6" max="6"/>
  </cols>
  <sheetData>
    <row r="1">
      <c r="A1" s="1" t="inlineStr">
        <is>
          <t>Receipts</t>
        </is>
      </c>
    </row>
    <row r="2">
      <c r="A2" s="2" t="inlineStr">
        <is>
          <t>One row per payment received.</t>
        </is>
      </c>
    </row>
    <row r="4">
      <c r="A4" s="11" t="inlineStr">
        <is>
          <t>Receipt no</t>
        </is>
      </c>
      <c r="B4" s="11" t="inlineStr">
        <is>
          <t>Date</t>
        </is>
      </c>
      <c r="C4" s="11" t="inlineStr">
        <is>
          <t>Flat</t>
        </is>
      </c>
      <c r="D4" s="11" t="inlineStr">
        <is>
          <t>Member</t>
        </is>
      </c>
      <c r="E4" s="11" t="inlineStr">
        <is>
          <t>Amount (₹)</t>
        </is>
      </c>
      <c r="F4" s="11" t="inlineStr">
        <is>
          <t>Mode</t>
        </is>
      </c>
    </row>
    <row r="5">
      <c r="A5" s="12">
        <f>"SR-"&amp;TEXT(ROW()-4,"000")</f>
        <v/>
      </c>
      <c r="B5" s="5" t="n">
        <v>46298</v>
      </c>
      <c r="C5" s="6" t="inlineStr">
        <is>
          <t>A-101</t>
        </is>
      </c>
      <c r="D5" s="12">
        <f>_xlfn.XLOOKUP(C5,Flats!$A$5:$A$200,Flats!$B$5:$B$200,"Check flat")</f>
        <v/>
      </c>
      <c r="E5" s="8" t="n">
        <v>8213</v>
      </c>
      <c r="F5" s="6" t="inlineStr">
        <is>
          <t>UPI</t>
        </is>
      </c>
    </row>
    <row r="6">
      <c r="A6" s="12">
        <f>"SR-"&amp;TEXT(ROW()-4,"000")</f>
        <v/>
      </c>
      <c r="B6" s="5" t="n">
        <v>46299</v>
      </c>
      <c r="C6" s="6" t="inlineStr">
        <is>
          <t>A-102</t>
        </is>
      </c>
      <c r="D6" s="12">
        <f>_xlfn.XLOOKUP(C6,Flats!$A$5:$A$200,Flats!$B$5:$B$200,"Check flat")</f>
        <v/>
      </c>
      <c r="E6" s="8" t="n">
        <v>7313</v>
      </c>
      <c r="F6" s="6" t="inlineStr">
        <is>
          <t>UPI</t>
        </is>
      </c>
    </row>
    <row r="7">
      <c r="A7" s="12">
        <f>"SR-"&amp;TEXT(ROW()-4,"000")</f>
        <v/>
      </c>
      <c r="B7" s="5" t="n">
        <v>46301</v>
      </c>
      <c r="C7" s="6" t="inlineStr">
        <is>
          <t>A-202</t>
        </is>
      </c>
      <c r="D7" s="12">
        <f>_xlfn.XLOOKUP(C7,Flats!$A$5:$A$200,Flats!$B$5:$B$200,"Check flat")</f>
        <v/>
      </c>
      <c r="E7" s="8" t="n">
        <v>10463</v>
      </c>
      <c r="F7" s="6" t="inlineStr">
        <is>
          <t>Cheque</t>
        </is>
      </c>
    </row>
    <row r="8">
      <c r="A8" s="12">
        <f>"SR-"&amp;TEXT(ROW()-4,"000")</f>
        <v/>
      </c>
      <c r="B8" s="5" t="n">
        <v>46303</v>
      </c>
      <c r="C8" s="6" t="inlineStr">
        <is>
          <t>A-301</t>
        </is>
      </c>
      <c r="D8" s="12">
        <f>_xlfn.XLOOKUP(C8,Flats!$A$5:$A$200,Flats!$B$5:$B$200,"Check flat")</f>
        <v/>
      </c>
      <c r="E8" s="8" t="n">
        <v>12713</v>
      </c>
      <c r="F8" s="6" t="inlineStr">
        <is>
          <t>Bank transfer</t>
        </is>
      </c>
    </row>
    <row r="9">
      <c r="A9" s="12">
        <f>"SR-"&amp;TEXT(ROW()-4,"000")</f>
        <v/>
      </c>
      <c r="B9" s="5" t="n">
        <v>46305</v>
      </c>
      <c r="C9" s="6" t="inlineStr">
        <is>
          <t>B-101</t>
        </is>
      </c>
      <c r="D9" s="12">
        <f>_xlfn.XLOOKUP(C9,Flats!$A$5:$A$200,Flats!$B$5:$B$200,"Check flat")</f>
        <v/>
      </c>
      <c r="E9" s="8" t="n">
        <v>7313</v>
      </c>
      <c r="F9" s="6" t="inlineStr">
        <is>
          <t>UPI</t>
        </is>
      </c>
    </row>
    <row r="10">
      <c r="A10" s="12">
        <f>"SR-"&amp;TEXT(ROW()-4,"000")</f>
        <v/>
      </c>
      <c r="B10" s="5" t="n">
        <v>46307</v>
      </c>
      <c r="C10" s="6" t="inlineStr">
        <is>
          <t>B-102</t>
        </is>
      </c>
      <c r="D10" s="12">
        <f>_xlfn.XLOOKUP(C10,Flats!$A$5:$A$200,Flats!$B$5:$B$200,"Check flat")</f>
        <v/>
      </c>
      <c r="E10" s="8" t="n">
        <v>8213</v>
      </c>
      <c r="F10" s="6" t="inlineStr">
        <is>
          <t>UPI</t>
        </is>
      </c>
    </row>
    <row r="11">
      <c r="A11" s="12">
        <f>"SR-"&amp;TEXT(ROW()-4,"000")</f>
        <v/>
      </c>
      <c r="B11" s="5" t="n">
        <v>46310</v>
      </c>
      <c r="C11" s="6" t="inlineStr">
        <is>
          <t>B-301</t>
        </is>
      </c>
      <c r="D11" s="12">
        <f>_xlfn.XLOOKUP(C11,Flats!$A$5:$A$200,Flats!$B$5:$B$200,"Check flat")</f>
        <v/>
      </c>
      <c r="E11" s="8" t="n">
        <v>12713</v>
      </c>
      <c r="F11" s="6" t="inlineStr">
        <is>
          <t>Cheque</t>
        </is>
      </c>
    </row>
    <row r="12">
      <c r="A12" s="12">
        <f>"SR-"&amp;TEXT(ROW()-4,"000")</f>
        <v/>
      </c>
      <c r="B12" s="5" t="n">
        <v>46313</v>
      </c>
      <c r="C12" s="6" t="inlineStr">
        <is>
          <t>B-201</t>
        </is>
      </c>
      <c r="D12" s="12">
        <f>_xlfn.XLOOKUP(C12,Flats!$A$5:$A$200,Flats!$B$5:$B$200,"Check flat")</f>
        <v/>
      </c>
      <c r="E12" s="8" t="n">
        <v>9563</v>
      </c>
      <c r="F12" s="6" t="inlineStr">
        <is>
          <t>UPI</t>
        </is>
      </c>
    </row>
    <row r="13">
      <c r="A13" s="12">
        <f>"SR-"&amp;TEXT(ROW()-4,"000")</f>
        <v/>
      </c>
      <c r="B13" s="5" t="n">
        <v>46304</v>
      </c>
      <c r="C13" s="6" t="inlineStr">
        <is>
          <t>A-201</t>
        </is>
      </c>
      <c r="D13" s="12">
        <f>_xlfn.XLOOKUP(C13,Flats!$A$5:$A$200,Flats!$B$5:$B$200,"Check flat")</f>
        <v/>
      </c>
      <c r="E13" s="8" t="n">
        <v>6000</v>
      </c>
      <c r="F13" s="6" t="inlineStr">
        <is>
          <t>Cash</t>
        </is>
      </c>
    </row>
    <row r="14">
      <c r="A14" s="12">
        <f>"SR-"&amp;TEXT(ROW()-4,"000")</f>
        <v/>
      </c>
      <c r="B14" s="5" t="n">
        <v>46311</v>
      </c>
      <c r="C14" s="6" t="inlineStr">
        <is>
          <t>B-202</t>
        </is>
      </c>
      <c r="D14" s="12">
        <f>_xlfn.XLOOKUP(C14,Flats!$A$5:$A$200,Flats!$B$5:$B$200,"Check flat")</f>
        <v/>
      </c>
      <c r="E14" s="8" t="n">
        <v>3500</v>
      </c>
      <c r="F14" s="6" t="inlineStr">
        <is>
          <t>UPI</t>
        </is>
      </c>
    </row>
  </sheetData>
  <dataValidations count="2">
    <dataValidation sqref="C5:C2000" showDropDown="0" showInputMessage="0" showErrorMessage="1" allowBlank="1" errorTitle="Not in the list" error="Pick a value from the list" type="list">
      <formula1>=Flats!$A$5:$A$200</formula1>
    </dataValidation>
    <dataValidation sqref="F5:F2000" showDropDown="0" showInputMessage="0" showErrorMessage="1" allowBlank="1" errorTitle="Not in the list" error="Pick a value from the list" type="list">
      <formula1>=Setup!$E$3:$E$6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12" customWidth="1" min="3" max="3"/>
    <col width="15" customWidth="1" min="4" max="4"/>
    <col width="13" customWidth="1" min="5" max="5"/>
    <col width="9" customWidth="1" min="6" max="6"/>
  </cols>
  <sheetData>
    <row r="1">
      <c r="A1" s="1" t="inlineStr">
        <is>
          <t>Member ledger for the quarter</t>
        </is>
      </c>
    </row>
    <row r="2">
      <c r="A2" s="2" t="inlineStr">
        <is>
          <t>Overdue = something still due after the bill due date.</t>
        </is>
      </c>
    </row>
    <row r="4">
      <c r="A4" s="11" t="inlineStr">
        <is>
          <t>Flat</t>
        </is>
      </c>
      <c r="B4" s="11" t="inlineStr">
        <is>
          <t>Member</t>
        </is>
      </c>
      <c r="C4" s="11" t="inlineStr">
        <is>
          <t>Total due (₹)</t>
        </is>
      </c>
      <c r="D4" s="11" t="inlineStr">
        <is>
          <t>Paid this quarter (₹)</t>
        </is>
      </c>
      <c r="E4" s="11" t="inlineStr">
        <is>
          <t>Outstanding (₹)</t>
        </is>
      </c>
      <c r="F4" s="11" t="inlineStr">
        <is>
          <t>Status</t>
        </is>
      </c>
    </row>
    <row r="5">
      <c r="A5" s="12">
        <f>Bills!A5</f>
        <v/>
      </c>
      <c r="B5" s="12">
        <f>Bills!B5</f>
        <v/>
      </c>
      <c r="C5" s="13">
        <f>Bills!I5</f>
        <v/>
      </c>
      <c r="D5" s="13">
        <f>SUMIFS(Receipts!$E$5:$E$2000,Receipts!$C$5:$C$2000,A5,Receipts!$B$5:$B$2000,"&gt;="&amp;Setup!$B$4)</f>
        <v/>
      </c>
      <c r="E5" s="13">
        <f>C5-D5</f>
        <v/>
      </c>
      <c r="F5" s="12">
        <f>IF(E5&lt;=0,"Clear",IF(Setup!$B$3&gt;Setup!$B$9,"Overdue","Due"))</f>
        <v/>
      </c>
    </row>
    <row r="6">
      <c r="A6" s="12">
        <f>Bills!A6</f>
        <v/>
      </c>
      <c r="B6" s="12">
        <f>Bills!B6</f>
        <v/>
      </c>
      <c r="C6" s="13">
        <f>Bills!I6</f>
        <v/>
      </c>
      <c r="D6" s="13">
        <f>SUMIFS(Receipts!$E$5:$E$2000,Receipts!$C$5:$C$2000,A6,Receipts!$B$5:$B$2000,"&gt;="&amp;Setup!$B$4)</f>
        <v/>
      </c>
      <c r="E6" s="13">
        <f>C6-D6</f>
        <v/>
      </c>
      <c r="F6" s="12">
        <f>IF(E6&lt;=0,"Clear",IF(Setup!$B$3&gt;Setup!$B$9,"Overdue","Due"))</f>
        <v/>
      </c>
    </row>
    <row r="7">
      <c r="A7" s="12">
        <f>Bills!A7</f>
        <v/>
      </c>
      <c r="B7" s="12">
        <f>Bills!B7</f>
        <v/>
      </c>
      <c r="C7" s="13">
        <f>Bills!I7</f>
        <v/>
      </c>
      <c r="D7" s="13">
        <f>SUMIFS(Receipts!$E$5:$E$2000,Receipts!$C$5:$C$2000,A7,Receipts!$B$5:$B$2000,"&gt;="&amp;Setup!$B$4)</f>
        <v/>
      </c>
      <c r="E7" s="13">
        <f>C7-D7</f>
        <v/>
      </c>
      <c r="F7" s="12">
        <f>IF(E7&lt;=0,"Clear",IF(Setup!$B$3&gt;Setup!$B$9,"Overdue","Due"))</f>
        <v/>
      </c>
    </row>
    <row r="8">
      <c r="A8" s="12">
        <f>Bills!A8</f>
        <v/>
      </c>
      <c r="B8" s="12">
        <f>Bills!B8</f>
        <v/>
      </c>
      <c r="C8" s="13">
        <f>Bills!I8</f>
        <v/>
      </c>
      <c r="D8" s="13">
        <f>SUMIFS(Receipts!$E$5:$E$2000,Receipts!$C$5:$C$2000,A8,Receipts!$B$5:$B$2000,"&gt;="&amp;Setup!$B$4)</f>
        <v/>
      </c>
      <c r="E8" s="13">
        <f>C8-D8</f>
        <v/>
      </c>
      <c r="F8" s="12">
        <f>IF(E8&lt;=0,"Clear",IF(Setup!$B$3&gt;Setup!$B$9,"Overdue","Due"))</f>
        <v/>
      </c>
    </row>
    <row r="9">
      <c r="A9" s="12">
        <f>Bills!A9</f>
        <v/>
      </c>
      <c r="B9" s="12">
        <f>Bills!B9</f>
        <v/>
      </c>
      <c r="C9" s="13">
        <f>Bills!I9</f>
        <v/>
      </c>
      <c r="D9" s="13">
        <f>SUMIFS(Receipts!$E$5:$E$2000,Receipts!$C$5:$C$2000,A9,Receipts!$B$5:$B$2000,"&gt;="&amp;Setup!$B$4)</f>
        <v/>
      </c>
      <c r="E9" s="13">
        <f>C9-D9</f>
        <v/>
      </c>
      <c r="F9" s="12">
        <f>IF(E9&lt;=0,"Clear",IF(Setup!$B$3&gt;Setup!$B$9,"Overdue","Due"))</f>
        <v/>
      </c>
    </row>
    <row r="10">
      <c r="A10" s="12">
        <f>Bills!A10</f>
        <v/>
      </c>
      <c r="B10" s="12">
        <f>Bills!B10</f>
        <v/>
      </c>
      <c r="C10" s="13">
        <f>Bills!I10</f>
        <v/>
      </c>
      <c r="D10" s="13">
        <f>SUMIFS(Receipts!$E$5:$E$2000,Receipts!$C$5:$C$2000,A10,Receipts!$B$5:$B$2000,"&gt;="&amp;Setup!$B$4)</f>
        <v/>
      </c>
      <c r="E10" s="13">
        <f>C10-D10</f>
        <v/>
      </c>
      <c r="F10" s="12">
        <f>IF(E10&lt;=0,"Clear",IF(Setup!$B$3&gt;Setup!$B$9,"Overdue","Due"))</f>
        <v/>
      </c>
    </row>
    <row r="11">
      <c r="A11" s="12">
        <f>Bills!A11</f>
        <v/>
      </c>
      <c r="B11" s="12">
        <f>Bills!B11</f>
        <v/>
      </c>
      <c r="C11" s="13">
        <f>Bills!I11</f>
        <v/>
      </c>
      <c r="D11" s="13">
        <f>SUMIFS(Receipts!$E$5:$E$2000,Receipts!$C$5:$C$2000,A11,Receipts!$B$5:$B$2000,"&gt;="&amp;Setup!$B$4)</f>
        <v/>
      </c>
      <c r="E11" s="13">
        <f>C11-D11</f>
        <v/>
      </c>
      <c r="F11" s="12">
        <f>IF(E11&lt;=0,"Clear",IF(Setup!$B$3&gt;Setup!$B$9,"Overdue","Due"))</f>
        <v/>
      </c>
    </row>
    <row r="12">
      <c r="A12" s="12">
        <f>Bills!A12</f>
        <v/>
      </c>
      <c r="B12" s="12">
        <f>Bills!B12</f>
        <v/>
      </c>
      <c r="C12" s="13">
        <f>Bills!I12</f>
        <v/>
      </c>
      <c r="D12" s="13">
        <f>SUMIFS(Receipts!$E$5:$E$2000,Receipts!$C$5:$C$2000,A12,Receipts!$B$5:$B$2000,"&gt;="&amp;Setup!$B$4)</f>
        <v/>
      </c>
      <c r="E12" s="13">
        <f>C12-D12</f>
        <v/>
      </c>
      <c r="F12" s="12">
        <f>IF(E12&lt;=0,"Clear",IF(Setup!$B$3&gt;Setup!$B$9,"Overdue","Due"))</f>
        <v/>
      </c>
    </row>
    <row r="13">
      <c r="A13" s="12">
        <f>Bills!A13</f>
        <v/>
      </c>
      <c r="B13" s="12">
        <f>Bills!B13</f>
        <v/>
      </c>
      <c r="C13" s="13">
        <f>Bills!I13</f>
        <v/>
      </c>
      <c r="D13" s="13">
        <f>SUMIFS(Receipts!$E$5:$E$2000,Receipts!$C$5:$C$2000,A13,Receipts!$B$5:$B$2000,"&gt;="&amp;Setup!$B$4)</f>
        <v/>
      </c>
      <c r="E13" s="13">
        <f>C13-D13</f>
        <v/>
      </c>
      <c r="F13" s="12">
        <f>IF(E13&lt;=0,"Clear",IF(Setup!$B$3&gt;Setup!$B$9,"Overdue","Due"))</f>
        <v/>
      </c>
    </row>
    <row r="14">
      <c r="A14" s="12">
        <f>Bills!A14</f>
        <v/>
      </c>
      <c r="B14" s="12">
        <f>Bills!B14</f>
        <v/>
      </c>
      <c r="C14" s="13">
        <f>Bills!I14</f>
        <v/>
      </c>
      <c r="D14" s="13">
        <f>SUMIFS(Receipts!$E$5:$E$2000,Receipts!$C$5:$C$2000,A14,Receipts!$B$5:$B$2000,"&gt;="&amp;Setup!$B$4)</f>
        <v/>
      </c>
      <c r="E14" s="13">
        <f>C14-D14</f>
        <v/>
      </c>
      <c r="F14" s="12">
        <f>IF(E14&lt;=0,"Clear",IF(Setup!$B$3&gt;Setup!$B$9,"Overdue","Due"))</f>
        <v/>
      </c>
    </row>
    <row r="15">
      <c r="A15" s="12">
        <f>Bills!A15</f>
        <v/>
      </c>
      <c r="B15" s="12">
        <f>Bills!B15</f>
        <v/>
      </c>
      <c r="C15" s="13">
        <f>Bills!I15</f>
        <v/>
      </c>
      <c r="D15" s="13">
        <f>SUMIFS(Receipts!$E$5:$E$2000,Receipts!$C$5:$C$2000,A15,Receipts!$B$5:$B$2000,"&gt;="&amp;Setup!$B$4)</f>
        <v/>
      </c>
      <c r="E15" s="13">
        <f>C15-D15</f>
        <v/>
      </c>
      <c r="F15" s="12">
        <f>IF(E15&lt;=0,"Clear",IF(Setup!$B$3&gt;Setup!$B$9,"Overdue","Due"))</f>
        <v/>
      </c>
    </row>
    <row r="16">
      <c r="A16" s="12">
        <f>Bills!A16</f>
        <v/>
      </c>
      <c r="B16" s="12">
        <f>Bills!B16</f>
        <v/>
      </c>
      <c r="C16" s="13">
        <f>Bills!I16</f>
        <v/>
      </c>
      <c r="D16" s="13">
        <f>SUMIFS(Receipts!$E$5:$E$2000,Receipts!$C$5:$C$2000,A16,Receipts!$B$5:$B$2000,"&gt;="&amp;Setup!$B$4)</f>
        <v/>
      </c>
      <c r="E16" s="13">
        <f>C16-D16</f>
        <v/>
      </c>
      <c r="F16" s="12">
        <f>IF(E16&lt;=0,"Clear",IF(Setup!$B$3&gt;Setup!$B$9,"Overdue","Due"))</f>
        <v/>
      </c>
    </row>
    <row r="17">
      <c r="A17" s="14" t="inlineStr">
        <is>
          <t>Total</t>
        </is>
      </c>
      <c r="C17" s="15">
        <f>SUM(C5:C16)</f>
        <v/>
      </c>
      <c r="D17" s="15">
        <f>SUM(D5:D16)</f>
        <v/>
      </c>
      <c r="E17" s="15">
        <f>SUM(E5:E16)</f>
        <v/>
      </c>
    </row>
  </sheetData>
  <conditionalFormatting sqref="F5:F16">
    <cfRule type="cellIs" priority="1" operator="equal" dxfId="0">
      <formula>"Overdue"</formula>
    </cfRule>
    <cfRule type="cellIs" priority="2" operator="equal" dxfId="1">
      <formula>"Due"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1" customWidth="1" min="1" max="1"/>
    <col width="19" customWidth="1" min="2" max="2"/>
    <col width="11" customWidth="1" min="3" max="3"/>
    <col width="30" customWidth="1" min="4" max="4"/>
  </cols>
  <sheetData>
    <row r="1">
      <c r="A1" s="1" t="inlineStr">
        <is>
          <t>Society expenses</t>
        </is>
      </c>
    </row>
    <row r="2">
      <c r="A2" s="2" t="inlineStr">
        <is>
          <t>One row per payment made by the society.</t>
        </is>
      </c>
    </row>
    <row r="4">
      <c r="A4" s="11" t="inlineStr">
        <is>
          <t>Date</t>
        </is>
      </c>
      <c r="B4" s="11" t="inlineStr">
        <is>
          <t>Head</t>
        </is>
      </c>
      <c r="C4" s="11" t="inlineStr">
        <is>
          <t>Amount (₹)</t>
        </is>
      </c>
      <c r="D4" s="11" t="inlineStr">
        <is>
          <t>Paid to</t>
        </is>
      </c>
    </row>
    <row r="5">
      <c r="A5" s="5" t="n">
        <v>46296</v>
      </c>
      <c r="B5" s="6" t="inlineStr">
        <is>
          <t>Security</t>
        </is>
      </c>
      <c r="C5" s="8" t="n">
        <v>36000</v>
      </c>
      <c r="D5" s="6" t="inlineStr">
        <is>
          <t>Raja Security Services</t>
        </is>
      </c>
    </row>
    <row r="6">
      <c r="A6" s="5" t="n">
        <v>46296</v>
      </c>
      <c r="B6" s="6" t="inlineStr">
        <is>
          <t>Housekeeping</t>
        </is>
      </c>
      <c r="C6" s="8" t="n">
        <v>18000</v>
      </c>
      <c r="D6" s="6" t="inlineStr">
        <is>
          <t>Clean Home Services</t>
        </is>
      </c>
    </row>
    <row r="7">
      <c r="A7" s="5" t="n">
        <v>46300</v>
      </c>
      <c r="B7" s="6" t="inlineStr">
        <is>
          <t>Common electricity</t>
        </is>
      </c>
      <c r="C7" s="8" t="n">
        <v>7420</v>
      </c>
      <c r="D7" s="6" t="inlineStr">
        <is>
          <t>MSEDCL</t>
        </is>
      </c>
    </row>
    <row r="8">
      <c r="A8" s="5" t="n">
        <v>46302</v>
      </c>
      <c r="B8" s="6" t="inlineStr">
        <is>
          <t>Water</t>
        </is>
      </c>
      <c r="C8" s="8" t="n">
        <v>4850</v>
      </c>
      <c r="D8" s="6" t="inlineStr">
        <is>
          <t>Kolhapur Municipal Corporation</t>
        </is>
      </c>
    </row>
    <row r="9">
      <c r="A9" s="5" t="n">
        <v>46305</v>
      </c>
      <c r="B9" s="6" t="inlineStr">
        <is>
          <t>Lift maintenance</t>
        </is>
      </c>
      <c r="C9" s="8" t="n">
        <v>6500</v>
      </c>
      <c r="D9" s="6" t="inlineStr">
        <is>
          <t>Lift service contractor</t>
        </is>
      </c>
    </row>
    <row r="10">
      <c r="A10" s="5" t="n">
        <v>46307</v>
      </c>
      <c r="B10" s="6" t="inlineStr">
        <is>
          <t>Repairs</t>
        </is>
      </c>
      <c r="C10" s="8" t="n">
        <v>3200</v>
      </c>
      <c r="D10" s="6" t="inlineStr">
        <is>
          <t>Plumber, terrace drain</t>
        </is>
      </c>
    </row>
    <row r="11">
      <c r="A11" s="5" t="n">
        <v>46309</v>
      </c>
      <c r="B11" s="6" t="inlineStr">
        <is>
          <t>Repairs</t>
        </is>
      </c>
      <c r="C11" s="8" t="n">
        <v>1850</v>
      </c>
      <c r="D11" s="6" t="inlineStr">
        <is>
          <t>Electrician, gate light</t>
        </is>
      </c>
    </row>
  </sheetData>
  <dataValidations count="1">
    <dataValidation sqref="B5:B2000" showDropDown="0" showInputMessage="0" showErrorMessage="1" allowBlank="1" errorTitle="Not in the list" error="Pick a value from the list" type="list">
      <formula1>=Setup!$D$3:$D$8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9" customWidth="1" min="3" max="3"/>
  </cols>
  <sheetData>
    <row r="1">
      <c r="A1" s="1" t="inlineStr">
        <is>
          <t>Collection and expense report</t>
        </is>
      </c>
    </row>
    <row r="2">
      <c r="A2" s="2" t="inlineStr">
        <is>
          <t>Expenses by head with SUMIFS; collection % = collected ÷ total due.</t>
        </is>
      </c>
    </row>
    <row r="4">
      <c r="A4" s="11" t="inlineStr">
        <is>
          <t>Expense head</t>
        </is>
      </c>
      <c r="B4" s="11" t="inlineStr">
        <is>
          <t>Amount (₹)</t>
        </is>
      </c>
      <c r="C4" s="11" t="inlineStr">
        <is>
          <t>Share</t>
        </is>
      </c>
    </row>
    <row r="5">
      <c r="A5" s="12">
        <f>Setup!D3</f>
        <v/>
      </c>
      <c r="B5" s="13">
        <f>SUMIFS(Expenses!$C$5:$C$2000,Expenses!$B$5:$B$2000,A5,Expenses!$A$5:$A$2000,"&gt;="&amp;Setup!$B$4)</f>
        <v/>
      </c>
      <c r="C5" s="16">
        <f>IFERROR(B5/$B$11,0)</f>
        <v/>
      </c>
    </row>
    <row r="6">
      <c r="A6" s="12">
        <f>Setup!D4</f>
        <v/>
      </c>
      <c r="B6" s="13">
        <f>SUMIFS(Expenses!$C$5:$C$2000,Expenses!$B$5:$B$2000,A6,Expenses!$A$5:$A$2000,"&gt;="&amp;Setup!$B$4)</f>
        <v/>
      </c>
      <c r="C6" s="16">
        <f>IFERROR(B6/$B$11,0)</f>
        <v/>
      </c>
    </row>
    <row r="7">
      <c r="A7" s="12">
        <f>Setup!D5</f>
        <v/>
      </c>
      <c r="B7" s="13">
        <f>SUMIFS(Expenses!$C$5:$C$2000,Expenses!$B$5:$B$2000,A7,Expenses!$A$5:$A$2000,"&gt;="&amp;Setup!$B$4)</f>
        <v/>
      </c>
      <c r="C7" s="16">
        <f>IFERROR(B7/$B$11,0)</f>
        <v/>
      </c>
    </row>
    <row r="8">
      <c r="A8" s="12">
        <f>Setup!D6</f>
        <v/>
      </c>
      <c r="B8" s="13">
        <f>SUMIFS(Expenses!$C$5:$C$2000,Expenses!$B$5:$B$2000,A8,Expenses!$A$5:$A$2000,"&gt;="&amp;Setup!$B$4)</f>
        <v/>
      </c>
      <c r="C8" s="16">
        <f>IFERROR(B8/$B$11,0)</f>
        <v/>
      </c>
    </row>
    <row r="9">
      <c r="A9" s="12">
        <f>Setup!D7</f>
        <v/>
      </c>
      <c r="B9" s="13">
        <f>SUMIFS(Expenses!$C$5:$C$2000,Expenses!$B$5:$B$2000,A9,Expenses!$A$5:$A$2000,"&gt;="&amp;Setup!$B$4)</f>
        <v/>
      </c>
      <c r="C9" s="16">
        <f>IFERROR(B9/$B$11,0)</f>
        <v/>
      </c>
    </row>
    <row r="10">
      <c r="A10" s="12">
        <f>Setup!D8</f>
        <v/>
      </c>
      <c r="B10" s="13">
        <f>SUMIFS(Expenses!$C$5:$C$2000,Expenses!$B$5:$B$2000,A10,Expenses!$A$5:$A$2000,"&gt;="&amp;Setup!$B$4)</f>
        <v/>
      </c>
      <c r="C10" s="16">
        <f>IFERROR(B10/$B$11,0)</f>
        <v/>
      </c>
    </row>
    <row r="11">
      <c r="A11" s="14" t="inlineStr">
        <is>
          <t>Total</t>
        </is>
      </c>
      <c r="B11" s="15">
        <f>SUM(B5:B10)</f>
        <v/>
      </c>
    </row>
    <row r="14">
      <c r="A14" s="4" t="inlineStr">
        <is>
          <t>Total due (₹)</t>
        </is>
      </c>
      <c r="B14" s="13">
        <f>Ledger!C17</f>
        <v/>
      </c>
    </row>
    <row r="15">
      <c r="A15" s="4" t="inlineStr">
        <is>
          <t>Collected (₹)</t>
        </is>
      </c>
      <c r="B15" s="13">
        <f>Ledger!D17</f>
        <v/>
      </c>
    </row>
    <row r="16">
      <c r="A16" s="4" t="inlineStr">
        <is>
          <t>Collection %</t>
        </is>
      </c>
      <c r="B16" s="16">
        <f>B15/B14</f>
        <v/>
      </c>
    </row>
    <row r="17">
      <c r="A17" s="4" t="inlineStr">
        <is>
          <t>Collected minus expenses (₹)</t>
        </is>
      </c>
      <c r="B17" s="13">
        <f>B15-B11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</cols>
  <sheetData>
    <row r="1">
      <c r="A1" s="1" t="inlineStr">
        <is>
          <t>Printable maintenance bill</t>
        </is>
      </c>
    </row>
    <row r="2">
      <c r="A2" s="2" t="inlineStr">
        <is>
          <t>Type a flat number in B4. Print A1:B16.</t>
        </is>
      </c>
    </row>
    <row r="3">
      <c r="A3" s="4" t="inlineStr">
        <is>
          <t>Shraddha Co-operative Housing Society, Kolhapur</t>
        </is>
      </c>
    </row>
    <row r="4">
      <c r="A4" s="4" t="inlineStr">
        <is>
          <t>Flat</t>
        </is>
      </c>
      <c r="B4" s="6" t="inlineStr">
        <is>
          <t>A-201</t>
        </is>
      </c>
    </row>
    <row r="6">
      <c r="A6" s="4" t="inlineStr">
        <is>
          <t>Member</t>
        </is>
      </c>
      <c r="B6" s="12">
        <f>_xlfn.XLOOKUP($B$4,Bills!$A$5:$A$200,Bills!$B$5:$B$200,"Not found")</f>
        <v/>
      </c>
    </row>
    <row r="7">
      <c r="A7" s="4" t="inlineStr">
        <is>
          <t>Maintenance (₹)</t>
        </is>
      </c>
      <c r="B7" s="13">
        <f>_xlfn.XLOOKUP($B$4,Bills!$A$5:$A$200,Bills!$C$5:$C$200,"Not found")</f>
        <v/>
      </c>
    </row>
    <row r="8">
      <c r="A8" s="4" t="inlineStr">
        <is>
          <t>Sinking fund (₹)</t>
        </is>
      </c>
      <c r="B8" s="13">
        <f>_xlfn.XLOOKUP($B$4,Bills!$A$5:$A$200,Bills!$D$5:$D$200,"Not found")</f>
        <v/>
      </c>
    </row>
    <row r="9">
      <c r="A9" s="4" t="inlineStr">
        <is>
          <t>Parking (₹)</t>
        </is>
      </c>
      <c r="B9" s="13">
        <f>_xlfn.XLOOKUP($B$4,Bills!$A$5:$A$200,Bills!$E$5:$E$200,"Not found")</f>
        <v/>
      </c>
    </row>
    <row r="10">
      <c r="A10" s="4" t="inlineStr">
        <is>
          <t>Interest on arrears (₹)</t>
        </is>
      </c>
      <c r="B10" s="13">
        <f>_xlfn.XLOOKUP($B$4,Bills!$A$5:$A$200,Bills!$F$5:$F$200,"Not found")</f>
        <v/>
      </c>
    </row>
    <row r="11">
      <c r="A11" s="4" t="inlineStr">
        <is>
          <t>Arrears (₹)</t>
        </is>
      </c>
      <c r="B11" s="13">
        <f>_xlfn.XLOOKUP($B$4,Bills!$A$5:$A$200,Bills!$H$5:$H$200,"Not found")</f>
        <v/>
      </c>
    </row>
    <row r="12">
      <c r="A12" s="4" t="inlineStr">
        <is>
          <t>Total due (₹)</t>
        </is>
      </c>
      <c r="B12" s="13">
        <f>_xlfn.XLOOKUP($B$4,Bills!$A$5:$A$200,Bills!$I$5:$I$200,"Not found")</f>
        <v/>
      </c>
    </row>
    <row r="14">
      <c r="A14" s="4" t="inlineStr">
        <is>
          <t>Pay by</t>
        </is>
      </c>
      <c r="B14" s="17">
        <f>Setup!B9</f>
        <v/>
      </c>
    </row>
    <row r="16">
      <c r="A16" t="inlineStr">
        <is>
          <t>Interest is charged on arrears as per the bye-laws. Secretary / Treasurer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Society dashboard: October to December 2026 quarter</t>
        </is>
      </c>
    </row>
    <row r="2">
      <c r="A2" s="2" t="inlineStr">
        <is>
          <t>Formulas over Bills, Ledger and Report.</t>
        </is>
      </c>
    </row>
    <row r="4" ht="32" customHeight="1">
      <c r="A4" s="11" t="inlineStr">
        <is>
          <t>Total due</t>
        </is>
      </c>
      <c r="B4" s="11" t="inlineStr">
        <is>
          <t>Collected</t>
        </is>
      </c>
      <c r="C4" s="11" t="inlineStr">
        <is>
          <t>Collection %</t>
        </is>
      </c>
      <c r="D4" s="11" t="inlineStr">
        <is>
          <t>Outstanding</t>
        </is>
      </c>
      <c r="E4" s="11" t="inlineStr">
        <is>
          <t>Flats overdue</t>
        </is>
      </c>
      <c r="F4" s="11" t="inlineStr">
        <is>
          <t>Expenses so far</t>
        </is>
      </c>
    </row>
    <row r="5" ht="30" customHeight="1">
      <c r="A5" s="18">
        <f>Ledger!C17</f>
        <v/>
      </c>
      <c r="B5" s="18">
        <f>Ledger!D17</f>
        <v/>
      </c>
      <c r="C5" s="19">
        <f>Report!B16</f>
        <v/>
      </c>
      <c r="D5" s="18">
        <f>Ledger!E17</f>
        <v/>
      </c>
      <c r="E5" s="20">
        <f>COUNTIF(Ledger!F5:F16,"Overdue")</f>
        <v/>
      </c>
      <c r="F5" s="18">
        <f>Report!B11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