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Residents" sheetId="3" state="visible" r:id="rId3"/>
    <sheet xmlns:r="http://schemas.openxmlformats.org/officeDocument/2006/relationships" name="Payments" sheetId="4" state="visible" r:id="rId4"/>
    <sheet xmlns:r="http://schemas.openxmlformats.org/officeDocument/2006/relationships" name="Rent ledger" sheetId="5" state="visible" r:id="rId5"/>
    <sheet xmlns:r="http://schemas.openxmlformats.org/officeDocument/2006/relationships" name="Occupancy" sheetId="6" state="visible" r:id="rId6"/>
    <sheet xmlns:r="http://schemas.openxmlformats.org/officeDocument/2006/relationships" name="Receipt" sheetId="7" state="visible" r:id="rId7"/>
    <sheet xmlns:r="http://schemas.openxmlformats.org/officeDocument/2006/relationships" name="Dashboard" sheetId="8" state="visible" r:id="rId8"/>
  </sheets>
  <definedNames>
    <definedName name="_xlnm.Print_Area" localSheetId="6">'Receipt'!$A$1:$B$13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DD-MM-YYYY"/>
    <numFmt numFmtId="166" formatCode="[$₹-4009]#,##,##0;[Red]-[$₹-4009]#,##,##0"/>
    <numFmt numFmtId="167" formatCode="MMM-YYYY"/>
    <numFmt numFmtId="168" formatCode="0.0%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AF6EE"/>
      </patternFill>
    </fill>
    <fill>
      <patternFill patternType="solid">
        <fgColor rgb="00E7F0FA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0" fontId="0" fillId="2" borderId="1" pivotButton="0" quotePrefix="0" xfId="0"/>
    <xf numFmtId="166" fontId="0" fillId="2" borderId="1" pivotButton="0" quotePrefix="0" xfId="0"/>
    <xf numFmtId="165" fontId="0" fillId="3" borderId="1" pivotButton="0" quotePrefix="0" xfId="0"/>
    <xf numFmtId="0" fontId="3" fillId="4" borderId="1" applyAlignment="1" pivotButton="0" quotePrefix="0" xfId="0">
      <alignment vertical="top" wrapText="1"/>
    </xf>
    <xf numFmtId="0" fontId="3" fillId="4" borderId="1" pivotButton="0" quotePrefix="0" xfId="0"/>
    <xf numFmtId="0" fontId="0" fillId="3" borderId="1" pivotButton="0" quotePrefix="0" xfId="0"/>
    <xf numFmtId="166" fontId="0" fillId="3" borderId="1" pivotButton="0" quotePrefix="0" xfId="0"/>
    <xf numFmtId="167" fontId="0" fillId="2" borderId="1" pivotButton="0" quotePrefix="0" xfId="0"/>
    <xf numFmtId="0" fontId="3" fillId="5" borderId="1" pivotButton="0" quotePrefix="0" xfId="0"/>
    <xf numFmtId="166" fontId="3" fillId="5" borderId="1" pivotButton="0" quotePrefix="0" xfId="0"/>
    <xf numFmtId="167" fontId="0" fillId="3" borderId="1" pivotButton="0" quotePrefix="0" xfId="0"/>
    <xf numFmtId="0" fontId="4" fillId="3" borderId="1" applyAlignment="1" pivotButton="0" quotePrefix="0" xfId="0">
      <alignment horizontal="center"/>
    </xf>
    <xf numFmtId="168" fontId="4" fillId="3" borderId="1" applyAlignment="1" pivotButton="0" quotePrefix="0" xfId="0">
      <alignment horizontal="center"/>
    </xf>
    <xf numFmtId="166" fontId="4" fillId="3" borderId="1" applyAlignment="1" pivotButton="0" quotePrefix="0" xfId="0">
      <alignment horizontal="center"/>
    </xf>
  </cellXfs>
  <cellStyles count="1">
    <cellStyle name="Normal" xfId="0" builtinId="0" hidden="0"/>
  </cellStyles>
  <dxfs count="3">
    <dxf>
      <fill>
        <patternFill patternType="solid">
          <fgColor rgb="00EEEEEE"/>
        </patternFill>
      </fill>
    </dxf>
    <dxf>
      <fill>
        <patternFill patternType="solid">
          <fgColor rgb="00FFE8B3"/>
        </patternFill>
      </fill>
    </dxf>
    <dxf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Beds occupied and vacant by room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'Occupancy'!D4</f>
            </strRef>
          </tx>
          <spPr>
            <a:ln xmlns:a="http://schemas.openxmlformats.org/drawingml/2006/main">
              <a:prstDash val="solid"/>
            </a:ln>
          </spPr>
          <cat>
            <numRef>
              <f>'Occupancy'!$A$5:$A$10</f>
            </numRef>
          </cat>
          <val>
            <numRef>
              <f>'Occupancy'!$D$5:$D$10</f>
            </numRef>
          </val>
        </ser>
        <ser>
          <idx val="1"/>
          <order val="1"/>
          <tx>
            <strRef>
              <f>'Occupancy'!E4</f>
            </strRef>
          </tx>
          <spPr>
            <a:ln xmlns:a="http://schemas.openxmlformats.org/drawingml/2006/main">
              <a:prstDash val="solid"/>
            </a:ln>
          </spPr>
          <cat>
            <numRef>
              <f>'Occupancy'!$A$5:$A$10</f>
            </numRef>
          </cat>
          <val>
            <numRef>
              <f>'Occupancy'!$E$5:$E$10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Balance by resident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'Rent ledger'!$B$5:$B$14</f>
            </numRef>
          </cat>
          <val>
            <numRef>
              <f>'Rent ledger'!$H$5:$H$14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61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Hostel and PG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(rent, deposit, rooms, late fee), Residents, Payments, Rent ledger, Occupancy, Receipt (printable), Dashboard.</t>
        </is>
      </c>
    </row>
    <row r="8">
      <c r="A8" t="inlineStr">
        <is>
          <t>Change the rent month on Setup at the start of each month; the ledger then reads only that month's payments.</t>
        </is>
      </c>
    </row>
    <row r="9">
      <c r="A9" t="inlineStr">
        <is>
          <t>Mark a resident Left instead of deleting the row.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12" customWidth="1" min="3" max="3"/>
    <col width="8" customWidth="1" min="5" max="5"/>
    <col width="9" customWidth="1" min="6" max="6"/>
    <col width="7" customWidth="1" min="7" max="7"/>
    <col width="15" customWidth="1" min="9" max="9"/>
  </cols>
  <sheetData>
    <row r="1">
      <c r="A1" s="1" t="inlineStr">
        <is>
          <t>Hostel and PG Management System: Setup (Raja PG Stay, Pune)</t>
        </is>
      </c>
    </row>
    <row r="2">
      <c r="A2" s="2" t="inlineStr">
        <is>
          <t>Made-up rooms, residents and payments for September and October 2026. Rent and late fee are as charged.</t>
        </is>
      </c>
    </row>
    <row r="3">
      <c r="A3" s="3" t="inlineStr">
        <is>
          <t>As-of date</t>
        </is>
      </c>
      <c r="B3" s="4" t="n">
        <v>46312</v>
      </c>
    </row>
    <row r="4">
      <c r="A4" s="3" t="inlineStr">
        <is>
          <t>Rent month (1st of month)</t>
        </is>
      </c>
      <c r="B4" s="4" t="n">
        <v>46296</v>
      </c>
    </row>
    <row r="5">
      <c r="A5" s="3" t="inlineStr">
        <is>
          <t>Rent due by day</t>
        </is>
      </c>
      <c r="B5" s="5" t="n">
        <v>5</v>
      </c>
    </row>
    <row r="6">
      <c r="A6" s="3" t="inlineStr">
        <is>
          <t>Late fee per day (₹)</t>
        </is>
      </c>
      <c r="B6" s="6" t="n">
        <v>50</v>
      </c>
    </row>
    <row r="7">
      <c r="A7" s="3" t="inlineStr">
        <is>
          <t>Late fee cap (₹)</t>
        </is>
      </c>
      <c r="B7" s="6" t="n">
        <v>500</v>
      </c>
    </row>
    <row r="8">
      <c r="A8" s="3" t="inlineStr">
        <is>
          <t>Rent due date</t>
        </is>
      </c>
      <c r="B8" s="7">
        <f>B4+B5-1</f>
        <v/>
      </c>
    </row>
    <row r="10">
      <c r="A10" s="8" t="inlineStr">
        <is>
          <t>Room type</t>
        </is>
      </c>
      <c r="B10" s="8" t="inlineStr">
        <is>
          <t>Rent per bed (₹)</t>
        </is>
      </c>
      <c r="C10" s="8" t="inlineStr">
        <is>
          <t>Deposit (₹)</t>
        </is>
      </c>
      <c r="E10" s="8" t="inlineStr">
        <is>
          <t>Room</t>
        </is>
      </c>
      <c r="F10" s="8" t="inlineStr">
        <is>
          <t>Type</t>
        </is>
      </c>
      <c r="G10" s="8" t="inlineStr">
        <is>
          <t>Beds</t>
        </is>
      </c>
      <c r="I10" s="9" t="inlineStr">
        <is>
          <t>Payment modes</t>
        </is>
      </c>
    </row>
    <row r="11">
      <c r="A11" s="5" t="inlineStr">
        <is>
          <t>Single</t>
        </is>
      </c>
      <c r="B11" s="6" t="n">
        <v>9000</v>
      </c>
      <c r="C11" s="6" t="n">
        <v>18000</v>
      </c>
      <c r="E11" s="5" t="inlineStr">
        <is>
          <t>R101</t>
        </is>
      </c>
      <c r="F11" s="5" t="inlineStr">
        <is>
          <t>Single</t>
        </is>
      </c>
      <c r="G11" s="5" t="n">
        <v>1</v>
      </c>
      <c r="I11" s="5" t="inlineStr">
        <is>
          <t>UPI</t>
        </is>
      </c>
    </row>
    <row r="12">
      <c r="A12" s="5" t="inlineStr">
        <is>
          <t>Double</t>
        </is>
      </c>
      <c r="B12" s="6" t="n">
        <v>6500</v>
      </c>
      <c r="C12" s="6" t="n">
        <v>13000</v>
      </c>
      <c r="E12" s="5" t="inlineStr">
        <is>
          <t>R102</t>
        </is>
      </c>
      <c r="F12" s="5" t="inlineStr">
        <is>
          <t>Double</t>
        </is>
      </c>
      <c r="G12" s="5" t="n">
        <v>2</v>
      </c>
      <c r="I12" s="5" t="inlineStr">
        <is>
          <t>Cash</t>
        </is>
      </c>
    </row>
    <row r="13">
      <c r="A13" s="5" t="inlineStr">
        <is>
          <t>Triple</t>
        </is>
      </c>
      <c r="B13" s="6" t="n">
        <v>5000</v>
      </c>
      <c r="C13" s="6" t="n">
        <v>10000</v>
      </c>
      <c r="E13" s="5" t="inlineStr">
        <is>
          <t>R103</t>
        </is>
      </c>
      <c r="F13" s="5" t="inlineStr">
        <is>
          <t>Triple</t>
        </is>
      </c>
      <c r="G13" s="5" t="n">
        <v>3</v>
      </c>
      <c r="I13" s="5" t="inlineStr">
        <is>
          <t>Bank transfer</t>
        </is>
      </c>
    </row>
    <row r="14">
      <c r="E14" s="5" t="inlineStr">
        <is>
          <t>R201</t>
        </is>
      </c>
      <c r="F14" s="5" t="inlineStr">
        <is>
          <t>Double</t>
        </is>
      </c>
      <c r="G14" s="5" t="n">
        <v>2</v>
      </c>
    </row>
    <row r="15">
      <c r="E15" s="5" t="inlineStr">
        <is>
          <t>R202</t>
        </is>
      </c>
      <c r="F15" s="5" t="inlineStr">
        <is>
          <t>Triple</t>
        </is>
      </c>
      <c r="G15" s="5" t="n">
        <v>3</v>
      </c>
    </row>
    <row r="16">
      <c r="E16" s="5" t="inlineStr">
        <is>
          <t>R203</t>
        </is>
      </c>
      <c r="F16" s="5" t="inlineStr">
        <is>
          <t>Single</t>
        </is>
      </c>
      <c r="G16" s="5" t="n">
        <v>1</v>
      </c>
    </row>
  </sheetData>
  <dataValidations count="1">
    <dataValidation sqref="F11:F16" showDropDown="0" showInputMessage="0" showErrorMessage="1" allowBlank="1" errorTitle="Not in the list" error="Pick a value from the list" type="list">
      <formula1>=$A$11:$A$13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7" customWidth="1" min="2" max="2"/>
    <col width="7" customWidth="1" min="3" max="3"/>
    <col width="10" customWidth="1" min="4" max="4"/>
    <col width="10" customWidth="1" min="5" max="5"/>
    <col width="13" customWidth="1" min="6" max="6"/>
    <col width="13" customWidth="1" min="7" max="7"/>
    <col width="15" customWidth="1" min="8" max="8"/>
    <col width="11" customWidth="1" min="9" max="9"/>
    <col width="8" customWidth="1" min="10" max="10"/>
  </cols>
  <sheetData>
    <row r="1">
      <c r="A1" s="1" t="inlineStr">
        <is>
          <t>Residents</t>
        </is>
      </c>
    </row>
    <row r="2">
      <c r="A2" s="2" t="inlineStr">
        <is>
          <t>One row per resident. Type and rent come from the room. Mark Left when a resident moves out; keep the row.</t>
        </is>
      </c>
    </row>
    <row r="4">
      <c r="A4" s="8" t="inlineStr">
        <is>
          <t>Resident ID</t>
        </is>
      </c>
      <c r="B4" s="8" t="inlineStr">
        <is>
          <t>Name</t>
        </is>
      </c>
      <c r="C4" s="8" t="inlineStr">
        <is>
          <t>Room</t>
        </is>
      </c>
      <c r="D4" s="8" t="inlineStr">
        <is>
          <t>Room type</t>
        </is>
      </c>
      <c r="E4" s="8" t="inlineStr">
        <is>
          <t>Rent (₹)</t>
        </is>
      </c>
      <c r="F4" s="8" t="inlineStr">
        <is>
          <t>Deposit due (₹)</t>
        </is>
      </c>
      <c r="G4" s="8" t="inlineStr">
        <is>
          <t>Deposit paid (₹)</t>
        </is>
      </c>
      <c r="H4" s="8" t="inlineStr">
        <is>
          <t>Deposit balance (₹)</t>
        </is>
      </c>
      <c r="I4" s="8" t="inlineStr">
        <is>
          <t>Joined</t>
        </is>
      </c>
      <c r="J4" s="8" t="inlineStr">
        <is>
          <t>Status</t>
        </is>
      </c>
    </row>
    <row r="5">
      <c r="A5" s="5" t="inlineStr">
        <is>
          <t>G01</t>
        </is>
      </c>
      <c r="B5" s="5" t="inlineStr">
        <is>
          <t>Ravindra Bagale</t>
        </is>
      </c>
      <c r="C5" s="5" t="inlineStr">
        <is>
          <t>R101</t>
        </is>
      </c>
      <c r="D5" s="10">
        <f>_xlfn.XLOOKUP(C5,Setup!$E$11:$E$16,Setup!$F$11:$F$16,"Check room")</f>
        <v/>
      </c>
      <c r="E5" s="11">
        <f>_xlfn.XLOOKUP(D5,Setup!$A$11:$A$13,Setup!$B$11:$B$13,0)</f>
        <v/>
      </c>
      <c r="F5" s="11">
        <f>_xlfn.XLOOKUP(D5,Setup!$A$11:$A$13,Setup!$C$11:$C$13,0)</f>
        <v/>
      </c>
      <c r="G5" s="6" t="n">
        <v>18000</v>
      </c>
      <c r="H5" s="11">
        <f>F5-G5</f>
        <v/>
      </c>
      <c r="I5" s="4" t="n">
        <v>46174</v>
      </c>
      <c r="J5" s="5" t="inlineStr">
        <is>
          <t>Active</t>
        </is>
      </c>
    </row>
    <row r="6">
      <c r="A6" s="5" t="inlineStr">
        <is>
          <t>G02</t>
        </is>
      </c>
      <c r="B6" s="5" t="inlineStr">
        <is>
          <t>Shraddha Patil</t>
        </is>
      </c>
      <c r="C6" s="5" t="inlineStr">
        <is>
          <t>R102</t>
        </is>
      </c>
      <c r="D6" s="10">
        <f>_xlfn.XLOOKUP(C6,Setup!$E$11:$E$16,Setup!$F$11:$F$16,"Check room")</f>
        <v/>
      </c>
      <c r="E6" s="11">
        <f>_xlfn.XLOOKUP(D6,Setup!$A$11:$A$13,Setup!$B$11:$B$13,0)</f>
        <v/>
      </c>
      <c r="F6" s="11">
        <f>_xlfn.XLOOKUP(D6,Setup!$A$11:$A$13,Setup!$C$11:$C$13,0)</f>
        <v/>
      </c>
      <c r="G6" s="6" t="n">
        <v>13000</v>
      </c>
      <c r="H6" s="11">
        <f>F6-G6</f>
        <v/>
      </c>
      <c r="I6" s="4" t="n">
        <v>46213</v>
      </c>
      <c r="J6" s="5" t="inlineStr">
        <is>
          <t>Active</t>
        </is>
      </c>
    </row>
    <row r="7">
      <c r="A7" s="5" t="inlineStr">
        <is>
          <t>G03</t>
        </is>
      </c>
      <c r="B7" s="5" t="inlineStr">
        <is>
          <t>Ruhi Jadhav</t>
        </is>
      </c>
      <c r="C7" s="5" t="inlineStr">
        <is>
          <t>R102</t>
        </is>
      </c>
      <c r="D7" s="10">
        <f>_xlfn.XLOOKUP(C7,Setup!$E$11:$E$16,Setup!$F$11:$F$16,"Check room")</f>
        <v/>
      </c>
      <c r="E7" s="11">
        <f>_xlfn.XLOOKUP(D7,Setup!$A$11:$A$13,Setup!$B$11:$B$13,0)</f>
        <v/>
      </c>
      <c r="F7" s="11">
        <f>_xlfn.XLOOKUP(D7,Setup!$A$11:$A$13,Setup!$C$11:$C$13,0)</f>
        <v/>
      </c>
      <c r="G7" s="6" t="n">
        <v>13000</v>
      </c>
      <c r="H7" s="11">
        <f>F7-G7</f>
        <v/>
      </c>
      <c r="I7" s="4" t="n">
        <v>46235</v>
      </c>
      <c r="J7" s="5" t="inlineStr">
        <is>
          <t>Active</t>
        </is>
      </c>
    </row>
    <row r="8">
      <c r="A8" s="5" t="inlineStr">
        <is>
          <t>G04</t>
        </is>
      </c>
      <c r="B8" s="5" t="inlineStr">
        <is>
          <t>Zoya Khan</t>
        </is>
      </c>
      <c r="C8" s="5" t="inlineStr">
        <is>
          <t>R103</t>
        </is>
      </c>
      <c r="D8" s="10">
        <f>_xlfn.XLOOKUP(C8,Setup!$E$11:$E$16,Setup!$F$11:$F$16,"Check room")</f>
        <v/>
      </c>
      <c r="E8" s="11">
        <f>_xlfn.XLOOKUP(D8,Setup!$A$11:$A$13,Setup!$B$11:$B$13,0)</f>
        <v/>
      </c>
      <c r="F8" s="11">
        <f>_xlfn.XLOOKUP(D8,Setup!$A$11:$A$13,Setup!$C$11:$C$13,0)</f>
        <v/>
      </c>
      <c r="G8" s="6" t="n">
        <v>10000</v>
      </c>
      <c r="H8" s="11">
        <f>F8-G8</f>
        <v/>
      </c>
      <c r="I8" s="4" t="n">
        <v>46188</v>
      </c>
      <c r="J8" s="5" t="inlineStr">
        <is>
          <t>Active</t>
        </is>
      </c>
    </row>
    <row r="9">
      <c r="A9" s="5" t="inlineStr">
        <is>
          <t>G05</t>
        </is>
      </c>
      <c r="B9" s="5" t="inlineStr">
        <is>
          <t>Ravina More</t>
        </is>
      </c>
      <c r="C9" s="5" t="inlineStr">
        <is>
          <t>R103</t>
        </is>
      </c>
      <c r="D9" s="10">
        <f>_xlfn.XLOOKUP(C9,Setup!$E$11:$E$16,Setup!$F$11:$F$16,"Check room")</f>
        <v/>
      </c>
      <c r="E9" s="11">
        <f>_xlfn.XLOOKUP(D9,Setup!$A$11:$A$13,Setup!$B$11:$B$13,0)</f>
        <v/>
      </c>
      <c r="F9" s="11">
        <f>_xlfn.XLOOKUP(D9,Setup!$A$11:$A$13,Setup!$C$11:$C$13,0)</f>
        <v/>
      </c>
      <c r="G9" s="6" t="n">
        <v>10000</v>
      </c>
      <c r="H9" s="11">
        <f>F9-G9</f>
        <v/>
      </c>
      <c r="I9" s="4" t="n">
        <v>46266</v>
      </c>
      <c r="J9" s="5" t="inlineStr">
        <is>
          <t>Active</t>
        </is>
      </c>
    </row>
    <row r="10">
      <c r="A10" s="5" t="inlineStr">
        <is>
          <t>G06</t>
        </is>
      </c>
      <c r="B10" s="5" t="inlineStr">
        <is>
          <t>Rani Pawar</t>
        </is>
      </c>
      <c r="C10" s="5" t="inlineStr">
        <is>
          <t>R103</t>
        </is>
      </c>
      <c r="D10" s="10">
        <f>_xlfn.XLOOKUP(C10,Setup!$E$11:$E$16,Setup!$F$11:$F$16,"Check room")</f>
        <v/>
      </c>
      <c r="E10" s="11">
        <f>_xlfn.XLOOKUP(D10,Setup!$A$11:$A$13,Setup!$B$11:$B$13,0)</f>
        <v/>
      </c>
      <c r="F10" s="11">
        <f>_xlfn.XLOOKUP(D10,Setup!$A$11:$A$13,Setup!$C$11:$C$13,0)</f>
        <v/>
      </c>
      <c r="G10" s="6" t="n">
        <v>10000</v>
      </c>
      <c r="H10" s="11">
        <f>F10-G10</f>
        <v/>
      </c>
      <c r="I10" s="4" t="n">
        <v>46270</v>
      </c>
      <c r="J10" s="5" t="inlineStr">
        <is>
          <t>Active</t>
        </is>
      </c>
    </row>
    <row r="11">
      <c r="A11" s="5" t="inlineStr">
        <is>
          <t>G07</t>
        </is>
      </c>
      <c r="B11" s="5" t="inlineStr">
        <is>
          <t>Amir Sayyed</t>
        </is>
      </c>
      <c r="C11" s="5" t="inlineStr">
        <is>
          <t>R201</t>
        </is>
      </c>
      <c r="D11" s="10">
        <f>_xlfn.XLOOKUP(C11,Setup!$E$11:$E$16,Setup!$F$11:$F$16,"Check room")</f>
        <v/>
      </c>
      <c r="E11" s="11">
        <f>_xlfn.XLOOKUP(D11,Setup!$A$11:$A$13,Setup!$B$11:$B$13,0)</f>
        <v/>
      </c>
      <c r="F11" s="11">
        <f>_xlfn.XLOOKUP(D11,Setup!$A$11:$A$13,Setup!$C$11:$C$13,0)</f>
        <v/>
      </c>
      <c r="G11" s="6" t="n">
        <v>13000</v>
      </c>
      <c r="H11" s="11">
        <f>F11-G11</f>
        <v/>
      </c>
      <c r="I11" s="4" t="n">
        <v>46204</v>
      </c>
      <c r="J11" s="5" t="inlineStr">
        <is>
          <t>Active</t>
        </is>
      </c>
    </row>
    <row r="12">
      <c r="A12" s="5" t="inlineStr">
        <is>
          <t>G08</t>
        </is>
      </c>
      <c r="B12" s="5" t="inlineStr">
        <is>
          <t>Salman Shaikh</t>
        </is>
      </c>
      <c r="C12" s="5" t="inlineStr">
        <is>
          <t>R201</t>
        </is>
      </c>
      <c r="D12" s="10">
        <f>_xlfn.XLOOKUP(C12,Setup!$E$11:$E$16,Setup!$F$11:$F$16,"Check room")</f>
        <v/>
      </c>
      <c r="E12" s="11">
        <f>_xlfn.XLOOKUP(D12,Setup!$A$11:$A$13,Setup!$B$11:$B$13,0)</f>
        <v/>
      </c>
      <c r="F12" s="11">
        <f>_xlfn.XLOOKUP(D12,Setup!$A$11:$A$13,Setup!$C$11:$C$13,0)</f>
        <v/>
      </c>
      <c r="G12" s="6" t="n">
        <v>13000</v>
      </c>
      <c r="H12" s="11">
        <f>F12-G12</f>
        <v/>
      </c>
      <c r="I12" s="4" t="n">
        <v>46254</v>
      </c>
      <c r="J12" s="5" t="inlineStr">
        <is>
          <t>Active</t>
        </is>
      </c>
    </row>
    <row r="13">
      <c r="A13" s="5" t="inlineStr">
        <is>
          <t>G09</t>
        </is>
      </c>
      <c r="B13" s="5" t="inlineStr">
        <is>
          <t>Raja Kulkarni</t>
        </is>
      </c>
      <c r="C13" s="5" t="inlineStr">
        <is>
          <t>R202</t>
        </is>
      </c>
      <c r="D13" s="10">
        <f>_xlfn.XLOOKUP(C13,Setup!$E$11:$E$16,Setup!$F$11:$F$16,"Check room")</f>
        <v/>
      </c>
      <c r="E13" s="11">
        <f>_xlfn.XLOOKUP(D13,Setup!$A$11:$A$13,Setup!$B$11:$B$13,0)</f>
        <v/>
      </c>
      <c r="F13" s="11">
        <f>_xlfn.XLOOKUP(D13,Setup!$A$11:$A$13,Setup!$C$11:$C$13,0)</f>
        <v/>
      </c>
      <c r="G13" s="6" t="n">
        <v>10000</v>
      </c>
      <c r="H13" s="11">
        <f>F13-G13</f>
        <v/>
      </c>
      <c r="I13" s="4" t="n">
        <v>46266</v>
      </c>
      <c r="J13" s="5" t="inlineStr">
        <is>
          <t>Active</t>
        </is>
      </c>
    </row>
    <row r="14">
      <c r="A14" s="5" t="inlineStr">
        <is>
          <t>G10</t>
        </is>
      </c>
      <c r="B14" s="5" t="inlineStr">
        <is>
          <t>Shahrukh Mulla</t>
        </is>
      </c>
      <c r="C14" s="5" t="inlineStr">
        <is>
          <t>R202</t>
        </is>
      </c>
      <c r="D14" s="10">
        <f>_xlfn.XLOOKUP(C14,Setup!$E$11:$E$16,Setup!$F$11:$F$16,"Check room")</f>
        <v/>
      </c>
      <c r="E14" s="11">
        <f>_xlfn.XLOOKUP(D14,Setup!$A$11:$A$13,Setup!$B$11:$B$13,0)</f>
        <v/>
      </c>
      <c r="F14" s="11">
        <f>_xlfn.XLOOKUP(D14,Setup!$A$11:$A$13,Setup!$C$11:$C$13,0)</f>
        <v/>
      </c>
      <c r="G14" s="6" t="n">
        <v>5000</v>
      </c>
      <c r="H14" s="11">
        <f>F14-G14</f>
        <v/>
      </c>
      <c r="I14" s="4" t="n">
        <v>46290</v>
      </c>
      <c r="J14" s="5" t="inlineStr">
        <is>
          <t>Active</t>
        </is>
      </c>
    </row>
    <row r="15">
      <c r="A15" s="5" t="inlineStr">
        <is>
          <t>G11</t>
        </is>
      </c>
      <c r="B15" s="5" t="inlineStr">
        <is>
          <t>Salman Qureshi</t>
        </is>
      </c>
      <c r="C15" s="5" t="inlineStr">
        <is>
          <t>R203</t>
        </is>
      </c>
      <c r="D15" s="10">
        <f>_xlfn.XLOOKUP(C15,Setup!$E$11:$E$16,Setup!$F$11:$F$16,"Check room")</f>
        <v/>
      </c>
      <c r="E15" s="11">
        <f>_xlfn.XLOOKUP(D15,Setup!$A$11:$A$13,Setup!$B$11:$B$13,0)</f>
        <v/>
      </c>
      <c r="F15" s="11">
        <f>_xlfn.XLOOKUP(D15,Setup!$A$11:$A$13,Setup!$C$11:$C$13,0)</f>
        <v/>
      </c>
      <c r="G15" s="6" t="n">
        <v>18000</v>
      </c>
      <c r="H15" s="11">
        <f>F15-G15</f>
        <v/>
      </c>
      <c r="I15" s="4" t="n">
        <v>46174</v>
      </c>
      <c r="J15" s="5" t="inlineStr">
        <is>
          <t>Left</t>
        </is>
      </c>
    </row>
  </sheetData>
  <conditionalFormatting sqref="A5:J200">
    <cfRule type="expression" priority="1" dxfId="0">
      <formula>$J5="Left"</formula>
    </cfRule>
  </conditionalFormatting>
  <conditionalFormatting sqref="H5:H200">
    <cfRule type="cellIs" priority="2" operator="greaterThan" dxfId="1">
      <formula>0</formula>
    </cfRule>
  </conditionalFormatting>
  <dataValidations count="2">
    <dataValidation sqref="C5:C200" showDropDown="0" showInputMessage="0" showErrorMessage="1" allowBlank="1" errorTitle="Not in the list" error="Pick a value from the list" type="list">
      <formula1>=Setup!$E$11:$E$16</formula1>
    </dataValidation>
    <dataValidation sqref="J5:J200" showDropDown="0" showInputMessage="0" showErrorMessage="1" allowBlank="1" errorTitle="Not in the list" error="Pick a value from the list" type="list">
      <formula1>"Active,Left"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11" customWidth="1" min="3" max="3"/>
    <col width="17" customWidth="1" min="4" max="4"/>
    <col width="11" customWidth="1" min="5" max="5"/>
    <col width="11" customWidth="1" min="6" max="6"/>
    <col width="13" customWidth="1" min="7" max="7"/>
  </cols>
  <sheetData>
    <row r="1">
      <c r="A1" s="1" t="inlineStr">
        <is>
          <t>Rent payments</t>
        </is>
      </c>
    </row>
    <row r="2">
      <c r="A2" s="2" t="inlineStr">
        <is>
          <t>One row per payment. Rent month is the 1st of the month the payment is for.</t>
        </is>
      </c>
    </row>
    <row r="4">
      <c r="A4" s="8" t="inlineStr">
        <is>
          <t>Receipt no</t>
        </is>
      </c>
      <c r="B4" s="8" t="inlineStr">
        <is>
          <t>Date</t>
        </is>
      </c>
      <c r="C4" s="8" t="inlineStr">
        <is>
          <t>Resident ID</t>
        </is>
      </c>
      <c r="D4" s="8" t="inlineStr">
        <is>
          <t>Name</t>
        </is>
      </c>
      <c r="E4" s="8" t="inlineStr">
        <is>
          <t>Rent month</t>
        </is>
      </c>
      <c r="F4" s="8" t="inlineStr">
        <is>
          <t>Amount (₹)</t>
        </is>
      </c>
      <c r="G4" s="8" t="inlineStr">
        <is>
          <t>Mode</t>
        </is>
      </c>
    </row>
    <row r="5">
      <c r="A5" s="10">
        <f>"RC-"&amp;TEXT(ROW()-4,"000")</f>
        <v/>
      </c>
      <c r="B5" s="4" t="n">
        <v>46267</v>
      </c>
      <c r="C5" s="5" t="inlineStr">
        <is>
          <t>G01</t>
        </is>
      </c>
      <c r="D5" s="10">
        <f>_xlfn.XLOOKUP(C5,Residents!$A$5:$A$200,Residents!$B$5:$B$200,"Check ID")</f>
        <v/>
      </c>
      <c r="E5" s="12" t="n">
        <v>46266</v>
      </c>
      <c r="F5" s="6" t="n">
        <v>9000</v>
      </c>
      <c r="G5" s="5" t="inlineStr">
        <is>
          <t>UPI</t>
        </is>
      </c>
    </row>
    <row r="6">
      <c r="A6" s="10">
        <f>"RC-"&amp;TEXT(ROW()-4,"000")</f>
        <v/>
      </c>
      <c r="B6" s="4" t="n">
        <v>46269</v>
      </c>
      <c r="C6" s="5" t="inlineStr">
        <is>
          <t>G02</t>
        </is>
      </c>
      <c r="D6" s="10">
        <f>_xlfn.XLOOKUP(C6,Residents!$A$5:$A$200,Residents!$B$5:$B$200,"Check ID")</f>
        <v/>
      </c>
      <c r="E6" s="12" t="n">
        <v>46266</v>
      </c>
      <c r="F6" s="6" t="n">
        <v>6500</v>
      </c>
      <c r="G6" s="5" t="inlineStr">
        <is>
          <t>UPI</t>
        </is>
      </c>
    </row>
    <row r="7">
      <c r="A7" s="10">
        <f>"RC-"&amp;TEXT(ROW()-4,"000")</f>
        <v/>
      </c>
      <c r="B7" s="4" t="n">
        <v>46270</v>
      </c>
      <c r="C7" s="5" t="inlineStr">
        <is>
          <t>G04</t>
        </is>
      </c>
      <c r="D7" s="10">
        <f>_xlfn.XLOOKUP(C7,Residents!$A$5:$A$200,Residents!$B$5:$B$200,"Check ID")</f>
        <v/>
      </c>
      <c r="E7" s="12" t="n">
        <v>46266</v>
      </c>
      <c r="F7" s="6" t="n">
        <v>5000</v>
      </c>
      <c r="G7" s="5" t="inlineStr">
        <is>
          <t>Cash</t>
        </is>
      </c>
    </row>
    <row r="8">
      <c r="A8" s="10">
        <f>"RC-"&amp;TEXT(ROW()-4,"000")</f>
        <v/>
      </c>
      <c r="B8" s="4" t="n">
        <v>46271</v>
      </c>
      <c r="C8" s="5" t="inlineStr">
        <is>
          <t>G07</t>
        </is>
      </c>
      <c r="D8" s="10">
        <f>_xlfn.XLOOKUP(C8,Residents!$A$5:$A$200,Residents!$B$5:$B$200,"Check ID")</f>
        <v/>
      </c>
      <c r="E8" s="12" t="n">
        <v>46266</v>
      </c>
      <c r="F8" s="6" t="n">
        <v>6500</v>
      </c>
      <c r="G8" s="5" t="inlineStr">
        <is>
          <t>Bank transfer</t>
        </is>
      </c>
    </row>
    <row r="9">
      <c r="A9" s="10">
        <f>"RC-"&amp;TEXT(ROW()-4,"000")</f>
        <v/>
      </c>
      <c r="B9" s="4" t="n">
        <v>46268</v>
      </c>
      <c r="C9" s="5" t="inlineStr">
        <is>
          <t>G03</t>
        </is>
      </c>
      <c r="D9" s="10">
        <f>_xlfn.XLOOKUP(C9,Residents!$A$5:$A$200,Residents!$B$5:$B$200,"Check ID")</f>
        <v/>
      </c>
      <c r="E9" s="12" t="n">
        <v>46266</v>
      </c>
      <c r="F9" s="6" t="n">
        <v>6500</v>
      </c>
      <c r="G9" s="5" t="inlineStr">
        <is>
          <t>UPI</t>
        </is>
      </c>
    </row>
    <row r="10">
      <c r="A10" s="10">
        <f>"RC-"&amp;TEXT(ROW()-4,"000")</f>
        <v/>
      </c>
      <c r="B10" s="4" t="n">
        <v>46298</v>
      </c>
      <c r="C10" s="5" t="inlineStr">
        <is>
          <t>G01</t>
        </is>
      </c>
      <c r="D10" s="10">
        <f>_xlfn.XLOOKUP(C10,Residents!$A$5:$A$200,Residents!$B$5:$B$200,"Check ID")</f>
        <v/>
      </c>
      <c r="E10" s="12" t="n">
        <v>46296</v>
      </c>
      <c r="F10" s="6" t="n">
        <v>9000</v>
      </c>
      <c r="G10" s="5" t="inlineStr">
        <is>
          <t>UPI</t>
        </is>
      </c>
    </row>
    <row r="11">
      <c r="A11" s="10">
        <f>"RC-"&amp;TEXT(ROW()-4,"000")</f>
        <v/>
      </c>
      <c r="B11" s="4" t="n">
        <v>46300</v>
      </c>
      <c r="C11" s="5" t="inlineStr">
        <is>
          <t>G02</t>
        </is>
      </c>
      <c r="D11" s="10">
        <f>_xlfn.XLOOKUP(C11,Residents!$A$5:$A$200,Residents!$B$5:$B$200,"Check ID")</f>
        <v/>
      </c>
      <c r="E11" s="12" t="n">
        <v>46296</v>
      </c>
      <c r="F11" s="6" t="n">
        <v>6500</v>
      </c>
      <c r="G11" s="5" t="inlineStr">
        <is>
          <t>UPI</t>
        </is>
      </c>
    </row>
    <row r="12">
      <c r="A12" s="10">
        <f>"RC-"&amp;TEXT(ROW()-4,"000")</f>
        <v/>
      </c>
      <c r="B12" s="4" t="n">
        <v>46303</v>
      </c>
      <c r="C12" s="5" t="inlineStr">
        <is>
          <t>G03</t>
        </is>
      </c>
      <c r="D12" s="10">
        <f>_xlfn.XLOOKUP(C12,Residents!$A$5:$A$200,Residents!$B$5:$B$200,"Check ID")</f>
        <v/>
      </c>
      <c r="E12" s="12" t="n">
        <v>46296</v>
      </c>
      <c r="F12" s="6" t="n">
        <v>6500</v>
      </c>
      <c r="G12" s="5" t="inlineStr">
        <is>
          <t>UPI</t>
        </is>
      </c>
    </row>
    <row r="13">
      <c r="A13" s="10">
        <f>"RC-"&amp;TEXT(ROW()-4,"000")</f>
        <v/>
      </c>
      <c r="B13" s="4" t="n">
        <v>46297</v>
      </c>
      <c r="C13" s="5" t="inlineStr">
        <is>
          <t>G04</t>
        </is>
      </c>
      <c r="D13" s="10">
        <f>_xlfn.XLOOKUP(C13,Residents!$A$5:$A$200,Residents!$B$5:$B$200,"Check ID")</f>
        <v/>
      </c>
      <c r="E13" s="12" t="n">
        <v>46296</v>
      </c>
      <c r="F13" s="6" t="n">
        <v>5000</v>
      </c>
      <c r="G13" s="5" t="inlineStr">
        <is>
          <t>Cash</t>
        </is>
      </c>
    </row>
    <row r="14">
      <c r="A14" s="10">
        <f>"RC-"&amp;TEXT(ROW()-4,"000")</f>
        <v/>
      </c>
      <c r="B14" s="4" t="n">
        <v>46301</v>
      </c>
      <c r="C14" s="5" t="inlineStr">
        <is>
          <t>G05</t>
        </is>
      </c>
      <c r="D14" s="10">
        <f>_xlfn.XLOOKUP(C14,Residents!$A$5:$A$200,Residents!$B$5:$B$200,"Check ID")</f>
        <v/>
      </c>
      <c r="E14" s="12" t="n">
        <v>46296</v>
      </c>
      <c r="F14" s="6" t="n">
        <v>3000</v>
      </c>
      <c r="G14" s="5" t="inlineStr">
        <is>
          <t>UPI</t>
        </is>
      </c>
    </row>
    <row r="15">
      <c r="A15" s="10">
        <f>"RC-"&amp;TEXT(ROW()-4,"000")</f>
        <v/>
      </c>
      <c r="B15" s="4" t="n">
        <v>46299</v>
      </c>
      <c r="C15" s="5" t="inlineStr">
        <is>
          <t>G07</t>
        </is>
      </c>
      <c r="D15" s="10">
        <f>_xlfn.XLOOKUP(C15,Residents!$A$5:$A$200,Residents!$B$5:$B$200,"Check ID")</f>
        <v/>
      </c>
      <c r="E15" s="12" t="n">
        <v>46296</v>
      </c>
      <c r="F15" s="6" t="n">
        <v>6500</v>
      </c>
      <c r="G15" s="5" t="inlineStr">
        <is>
          <t>Bank transfer</t>
        </is>
      </c>
    </row>
    <row r="16">
      <c r="A16" s="10">
        <f>"RC-"&amp;TEXT(ROW()-4,"000")</f>
        <v/>
      </c>
      <c r="B16" s="4" t="n">
        <v>46307</v>
      </c>
      <c r="C16" s="5" t="inlineStr">
        <is>
          <t>G08</t>
        </is>
      </c>
      <c r="D16" s="10">
        <f>_xlfn.XLOOKUP(C16,Residents!$A$5:$A$200,Residents!$B$5:$B$200,"Check ID")</f>
        <v/>
      </c>
      <c r="E16" s="12" t="n">
        <v>46296</v>
      </c>
      <c r="F16" s="6" t="n">
        <v>6500</v>
      </c>
      <c r="G16" s="5" t="inlineStr">
        <is>
          <t>UPI</t>
        </is>
      </c>
    </row>
    <row r="17">
      <c r="A17" s="10">
        <f>"RC-"&amp;TEXT(ROW()-4,"000")</f>
        <v/>
      </c>
      <c r="B17" s="4" t="n">
        <v>46300</v>
      </c>
      <c r="C17" s="5" t="inlineStr">
        <is>
          <t>G09</t>
        </is>
      </c>
      <c r="D17" s="10">
        <f>_xlfn.XLOOKUP(C17,Residents!$A$5:$A$200,Residents!$B$5:$B$200,"Check ID")</f>
        <v/>
      </c>
      <c r="E17" s="12" t="n">
        <v>46296</v>
      </c>
      <c r="F17" s="6" t="n">
        <v>5000</v>
      </c>
      <c r="G17" s="5" t="inlineStr">
        <is>
          <t>Cash</t>
        </is>
      </c>
    </row>
    <row r="18">
      <c r="A18" s="10">
        <f>"RC-"&amp;TEXT(ROW()-4,"000")</f>
        <v/>
      </c>
      <c r="B18" s="4" t="n">
        <v>46309</v>
      </c>
      <c r="C18" s="5" t="inlineStr">
        <is>
          <t>G05</t>
        </is>
      </c>
      <c r="D18" s="10">
        <f>_xlfn.XLOOKUP(C18,Residents!$A$5:$A$200,Residents!$B$5:$B$200,"Check ID")</f>
        <v/>
      </c>
      <c r="E18" s="12" t="n">
        <v>46296</v>
      </c>
      <c r="F18" s="6" t="n">
        <v>1000</v>
      </c>
      <c r="G18" s="5" t="inlineStr">
        <is>
          <t>Cash</t>
        </is>
      </c>
    </row>
  </sheetData>
  <dataValidations count="2">
    <dataValidation sqref="G5:G2000" showDropDown="0" showInputMessage="0" showErrorMessage="1" allowBlank="1" errorTitle="Not in the list" error="Pick a value from the list" type="list">
      <formula1>=Setup!$I$11:$I$13</formula1>
    </dataValidation>
    <dataValidation sqref="C5:C2000" showDropDown="0" showInputMessage="0" showErrorMessage="1" allowBlank="1" errorTitle="Not in the list" error="Pick a value from the list" type="list">
      <formula1>=Residents!$A$5:$A$200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11" customWidth="1" min="1" max="1"/>
    <col width="17" customWidth="1" min="2" max="2"/>
    <col width="10" customWidth="1" min="3" max="3"/>
    <col width="14" customWidth="1" min="4" max="4"/>
    <col width="12" customWidth="1" min="5" max="5"/>
    <col width="9" customWidth="1" min="6" max="6"/>
    <col width="11" customWidth="1" min="7" max="7"/>
    <col width="11" customWidth="1" min="8" max="8"/>
    <col width="10" customWidth="1" min="9" max="9"/>
  </cols>
  <sheetData>
    <row r="1">
      <c r="A1" s="1" t="inlineStr">
        <is>
          <t>Rent ledger for the rent month on Setup</t>
        </is>
      </c>
    </row>
    <row r="2">
      <c r="A2" s="2" t="inlineStr">
        <is>
          <t>Late fee = days late × fee per day, capped. Days late counts to the first payment, or to today if nothing is paid.</t>
        </is>
      </c>
    </row>
    <row r="4">
      <c r="A4" s="8" t="inlineStr">
        <is>
          <t>Resident ID</t>
        </is>
      </c>
      <c r="B4" s="8" t="inlineStr">
        <is>
          <t>Name</t>
        </is>
      </c>
      <c r="C4" s="8" t="inlineStr">
        <is>
          <t>Rent (₹)</t>
        </is>
      </c>
      <c r="D4" s="8" t="inlineStr">
        <is>
          <t>Paid this month (₹)</t>
        </is>
      </c>
      <c r="E4" s="8" t="inlineStr">
        <is>
          <t>First paid on</t>
        </is>
      </c>
      <c r="F4" s="8" t="inlineStr">
        <is>
          <t>Days late</t>
        </is>
      </c>
      <c r="G4" s="8" t="inlineStr">
        <is>
          <t>Late fee (₹)</t>
        </is>
      </c>
      <c r="H4" s="8" t="inlineStr">
        <is>
          <t>Balance (₹)</t>
        </is>
      </c>
      <c r="I4" s="8" t="inlineStr">
        <is>
          <t>Status</t>
        </is>
      </c>
    </row>
    <row r="5">
      <c r="A5" s="5" t="inlineStr">
        <is>
          <t>G01</t>
        </is>
      </c>
      <c r="B5" s="10">
        <f>_xlfn.XLOOKUP(A5,Residents!$A$5:$A$200,Residents!$B$5:$B$200,"Check ID")</f>
        <v/>
      </c>
      <c r="C5" s="11">
        <f>_xlfn.XLOOKUP(A5,Residents!$A$5:$A$200,Residents!$E$5:$E$200,0)</f>
        <v/>
      </c>
      <c r="D5" s="11">
        <f>SUMIFS(Payments!$F$5:$F$2000,Payments!$C$5:$C$2000,A5,Payments!$E$5:$E$2000,Setup!$B$4)</f>
        <v/>
      </c>
      <c r="E5" s="7">
        <f>IF(COUNTIFS(Payments!$C$5:$C$2000,A5,Payments!$E$5:$E$2000,Setup!$B$4)=0,"",_xlfn.MINIFS(Payments!$B$5:$B$2000,Payments!$C$5:$C$2000,A5,Payments!$E$5:$E$2000,Setup!$B$4))</f>
        <v/>
      </c>
      <c r="F5" s="10">
        <f>IF(E5="",MAX(0,Setup!$B$3-Setup!$B$8),MAX(0,E5-Setup!$B$8))</f>
        <v/>
      </c>
      <c r="G5" s="11">
        <f>MIN(Setup!$B$7,F5*Setup!$B$6)</f>
        <v/>
      </c>
      <c r="H5" s="11">
        <f>C5+G5-D5</f>
        <v/>
      </c>
      <c r="I5" s="10">
        <f>IF(H5&lt;=0,"Paid",IF(D5&gt;0,"Part paid","Unpaid"))</f>
        <v/>
      </c>
    </row>
    <row r="6">
      <c r="A6" s="5" t="inlineStr">
        <is>
          <t>G02</t>
        </is>
      </c>
      <c r="B6" s="10">
        <f>_xlfn.XLOOKUP(A6,Residents!$A$5:$A$200,Residents!$B$5:$B$200,"Check ID")</f>
        <v/>
      </c>
      <c r="C6" s="11">
        <f>_xlfn.XLOOKUP(A6,Residents!$A$5:$A$200,Residents!$E$5:$E$200,0)</f>
        <v/>
      </c>
      <c r="D6" s="11">
        <f>SUMIFS(Payments!$F$5:$F$2000,Payments!$C$5:$C$2000,A6,Payments!$E$5:$E$2000,Setup!$B$4)</f>
        <v/>
      </c>
      <c r="E6" s="7">
        <f>IF(COUNTIFS(Payments!$C$5:$C$2000,A6,Payments!$E$5:$E$2000,Setup!$B$4)=0,"",_xlfn.MINIFS(Payments!$B$5:$B$2000,Payments!$C$5:$C$2000,A6,Payments!$E$5:$E$2000,Setup!$B$4))</f>
        <v/>
      </c>
      <c r="F6" s="10">
        <f>IF(E6="",MAX(0,Setup!$B$3-Setup!$B$8),MAX(0,E6-Setup!$B$8))</f>
        <v/>
      </c>
      <c r="G6" s="11">
        <f>MIN(Setup!$B$7,F6*Setup!$B$6)</f>
        <v/>
      </c>
      <c r="H6" s="11">
        <f>C6+G6-D6</f>
        <v/>
      </c>
      <c r="I6" s="10">
        <f>IF(H6&lt;=0,"Paid",IF(D6&gt;0,"Part paid","Unpaid"))</f>
        <v/>
      </c>
    </row>
    <row r="7">
      <c r="A7" s="5" t="inlineStr">
        <is>
          <t>G03</t>
        </is>
      </c>
      <c r="B7" s="10">
        <f>_xlfn.XLOOKUP(A7,Residents!$A$5:$A$200,Residents!$B$5:$B$200,"Check ID")</f>
        <v/>
      </c>
      <c r="C7" s="11">
        <f>_xlfn.XLOOKUP(A7,Residents!$A$5:$A$200,Residents!$E$5:$E$200,0)</f>
        <v/>
      </c>
      <c r="D7" s="11">
        <f>SUMIFS(Payments!$F$5:$F$2000,Payments!$C$5:$C$2000,A7,Payments!$E$5:$E$2000,Setup!$B$4)</f>
        <v/>
      </c>
      <c r="E7" s="7">
        <f>IF(COUNTIFS(Payments!$C$5:$C$2000,A7,Payments!$E$5:$E$2000,Setup!$B$4)=0,"",_xlfn.MINIFS(Payments!$B$5:$B$2000,Payments!$C$5:$C$2000,A7,Payments!$E$5:$E$2000,Setup!$B$4))</f>
        <v/>
      </c>
      <c r="F7" s="10">
        <f>IF(E7="",MAX(0,Setup!$B$3-Setup!$B$8),MAX(0,E7-Setup!$B$8))</f>
        <v/>
      </c>
      <c r="G7" s="11">
        <f>MIN(Setup!$B$7,F7*Setup!$B$6)</f>
        <v/>
      </c>
      <c r="H7" s="11">
        <f>C7+G7-D7</f>
        <v/>
      </c>
      <c r="I7" s="10">
        <f>IF(H7&lt;=0,"Paid",IF(D7&gt;0,"Part paid","Unpaid"))</f>
        <v/>
      </c>
    </row>
    <row r="8">
      <c r="A8" s="5" t="inlineStr">
        <is>
          <t>G04</t>
        </is>
      </c>
      <c r="B8" s="10">
        <f>_xlfn.XLOOKUP(A8,Residents!$A$5:$A$200,Residents!$B$5:$B$200,"Check ID")</f>
        <v/>
      </c>
      <c r="C8" s="11">
        <f>_xlfn.XLOOKUP(A8,Residents!$A$5:$A$200,Residents!$E$5:$E$200,0)</f>
        <v/>
      </c>
      <c r="D8" s="11">
        <f>SUMIFS(Payments!$F$5:$F$2000,Payments!$C$5:$C$2000,A8,Payments!$E$5:$E$2000,Setup!$B$4)</f>
        <v/>
      </c>
      <c r="E8" s="7">
        <f>IF(COUNTIFS(Payments!$C$5:$C$2000,A8,Payments!$E$5:$E$2000,Setup!$B$4)=0,"",_xlfn.MINIFS(Payments!$B$5:$B$2000,Payments!$C$5:$C$2000,A8,Payments!$E$5:$E$2000,Setup!$B$4))</f>
        <v/>
      </c>
      <c r="F8" s="10">
        <f>IF(E8="",MAX(0,Setup!$B$3-Setup!$B$8),MAX(0,E8-Setup!$B$8))</f>
        <v/>
      </c>
      <c r="G8" s="11">
        <f>MIN(Setup!$B$7,F8*Setup!$B$6)</f>
        <v/>
      </c>
      <c r="H8" s="11">
        <f>C8+G8-D8</f>
        <v/>
      </c>
      <c r="I8" s="10">
        <f>IF(H8&lt;=0,"Paid",IF(D8&gt;0,"Part paid","Unpaid"))</f>
        <v/>
      </c>
    </row>
    <row r="9">
      <c r="A9" s="5" t="inlineStr">
        <is>
          <t>G05</t>
        </is>
      </c>
      <c r="B9" s="10">
        <f>_xlfn.XLOOKUP(A9,Residents!$A$5:$A$200,Residents!$B$5:$B$200,"Check ID")</f>
        <v/>
      </c>
      <c r="C9" s="11">
        <f>_xlfn.XLOOKUP(A9,Residents!$A$5:$A$200,Residents!$E$5:$E$200,0)</f>
        <v/>
      </c>
      <c r="D9" s="11">
        <f>SUMIFS(Payments!$F$5:$F$2000,Payments!$C$5:$C$2000,A9,Payments!$E$5:$E$2000,Setup!$B$4)</f>
        <v/>
      </c>
      <c r="E9" s="7">
        <f>IF(COUNTIFS(Payments!$C$5:$C$2000,A9,Payments!$E$5:$E$2000,Setup!$B$4)=0,"",_xlfn.MINIFS(Payments!$B$5:$B$2000,Payments!$C$5:$C$2000,A9,Payments!$E$5:$E$2000,Setup!$B$4))</f>
        <v/>
      </c>
      <c r="F9" s="10">
        <f>IF(E9="",MAX(0,Setup!$B$3-Setup!$B$8),MAX(0,E9-Setup!$B$8))</f>
        <v/>
      </c>
      <c r="G9" s="11">
        <f>MIN(Setup!$B$7,F9*Setup!$B$6)</f>
        <v/>
      </c>
      <c r="H9" s="11">
        <f>C9+G9-D9</f>
        <v/>
      </c>
      <c r="I9" s="10">
        <f>IF(H9&lt;=0,"Paid",IF(D9&gt;0,"Part paid","Unpaid"))</f>
        <v/>
      </c>
    </row>
    <row r="10">
      <c r="A10" s="5" t="inlineStr">
        <is>
          <t>G06</t>
        </is>
      </c>
      <c r="B10" s="10">
        <f>_xlfn.XLOOKUP(A10,Residents!$A$5:$A$200,Residents!$B$5:$B$200,"Check ID")</f>
        <v/>
      </c>
      <c r="C10" s="11">
        <f>_xlfn.XLOOKUP(A10,Residents!$A$5:$A$200,Residents!$E$5:$E$200,0)</f>
        <v/>
      </c>
      <c r="D10" s="11">
        <f>SUMIFS(Payments!$F$5:$F$2000,Payments!$C$5:$C$2000,A10,Payments!$E$5:$E$2000,Setup!$B$4)</f>
        <v/>
      </c>
      <c r="E10" s="7">
        <f>IF(COUNTIFS(Payments!$C$5:$C$2000,A10,Payments!$E$5:$E$2000,Setup!$B$4)=0,"",_xlfn.MINIFS(Payments!$B$5:$B$2000,Payments!$C$5:$C$2000,A10,Payments!$E$5:$E$2000,Setup!$B$4))</f>
        <v/>
      </c>
      <c r="F10" s="10">
        <f>IF(E10="",MAX(0,Setup!$B$3-Setup!$B$8),MAX(0,E10-Setup!$B$8))</f>
        <v/>
      </c>
      <c r="G10" s="11">
        <f>MIN(Setup!$B$7,F10*Setup!$B$6)</f>
        <v/>
      </c>
      <c r="H10" s="11">
        <f>C10+G10-D10</f>
        <v/>
      </c>
      <c r="I10" s="10">
        <f>IF(H10&lt;=0,"Paid",IF(D10&gt;0,"Part paid","Unpaid"))</f>
        <v/>
      </c>
    </row>
    <row r="11">
      <c r="A11" s="5" t="inlineStr">
        <is>
          <t>G07</t>
        </is>
      </c>
      <c r="B11" s="10">
        <f>_xlfn.XLOOKUP(A11,Residents!$A$5:$A$200,Residents!$B$5:$B$200,"Check ID")</f>
        <v/>
      </c>
      <c r="C11" s="11">
        <f>_xlfn.XLOOKUP(A11,Residents!$A$5:$A$200,Residents!$E$5:$E$200,0)</f>
        <v/>
      </c>
      <c r="D11" s="11">
        <f>SUMIFS(Payments!$F$5:$F$2000,Payments!$C$5:$C$2000,A11,Payments!$E$5:$E$2000,Setup!$B$4)</f>
        <v/>
      </c>
      <c r="E11" s="7">
        <f>IF(COUNTIFS(Payments!$C$5:$C$2000,A11,Payments!$E$5:$E$2000,Setup!$B$4)=0,"",_xlfn.MINIFS(Payments!$B$5:$B$2000,Payments!$C$5:$C$2000,A11,Payments!$E$5:$E$2000,Setup!$B$4))</f>
        <v/>
      </c>
      <c r="F11" s="10">
        <f>IF(E11="",MAX(0,Setup!$B$3-Setup!$B$8),MAX(0,E11-Setup!$B$8))</f>
        <v/>
      </c>
      <c r="G11" s="11">
        <f>MIN(Setup!$B$7,F11*Setup!$B$6)</f>
        <v/>
      </c>
      <c r="H11" s="11">
        <f>C11+G11-D11</f>
        <v/>
      </c>
      <c r="I11" s="10">
        <f>IF(H11&lt;=0,"Paid",IF(D11&gt;0,"Part paid","Unpaid"))</f>
        <v/>
      </c>
    </row>
    <row r="12">
      <c r="A12" s="5" t="inlineStr">
        <is>
          <t>G08</t>
        </is>
      </c>
      <c r="B12" s="10">
        <f>_xlfn.XLOOKUP(A12,Residents!$A$5:$A$200,Residents!$B$5:$B$200,"Check ID")</f>
        <v/>
      </c>
      <c r="C12" s="11">
        <f>_xlfn.XLOOKUP(A12,Residents!$A$5:$A$200,Residents!$E$5:$E$200,0)</f>
        <v/>
      </c>
      <c r="D12" s="11">
        <f>SUMIFS(Payments!$F$5:$F$2000,Payments!$C$5:$C$2000,A12,Payments!$E$5:$E$2000,Setup!$B$4)</f>
        <v/>
      </c>
      <c r="E12" s="7">
        <f>IF(COUNTIFS(Payments!$C$5:$C$2000,A12,Payments!$E$5:$E$2000,Setup!$B$4)=0,"",_xlfn.MINIFS(Payments!$B$5:$B$2000,Payments!$C$5:$C$2000,A12,Payments!$E$5:$E$2000,Setup!$B$4))</f>
        <v/>
      </c>
      <c r="F12" s="10">
        <f>IF(E12="",MAX(0,Setup!$B$3-Setup!$B$8),MAX(0,E12-Setup!$B$8))</f>
        <v/>
      </c>
      <c r="G12" s="11">
        <f>MIN(Setup!$B$7,F12*Setup!$B$6)</f>
        <v/>
      </c>
      <c r="H12" s="11">
        <f>C12+G12-D12</f>
        <v/>
      </c>
      <c r="I12" s="10">
        <f>IF(H12&lt;=0,"Paid",IF(D12&gt;0,"Part paid","Unpaid"))</f>
        <v/>
      </c>
    </row>
    <row r="13">
      <c r="A13" s="5" t="inlineStr">
        <is>
          <t>G09</t>
        </is>
      </c>
      <c r="B13" s="10">
        <f>_xlfn.XLOOKUP(A13,Residents!$A$5:$A$200,Residents!$B$5:$B$200,"Check ID")</f>
        <v/>
      </c>
      <c r="C13" s="11">
        <f>_xlfn.XLOOKUP(A13,Residents!$A$5:$A$200,Residents!$E$5:$E$200,0)</f>
        <v/>
      </c>
      <c r="D13" s="11">
        <f>SUMIFS(Payments!$F$5:$F$2000,Payments!$C$5:$C$2000,A13,Payments!$E$5:$E$2000,Setup!$B$4)</f>
        <v/>
      </c>
      <c r="E13" s="7">
        <f>IF(COUNTIFS(Payments!$C$5:$C$2000,A13,Payments!$E$5:$E$2000,Setup!$B$4)=0,"",_xlfn.MINIFS(Payments!$B$5:$B$2000,Payments!$C$5:$C$2000,A13,Payments!$E$5:$E$2000,Setup!$B$4))</f>
        <v/>
      </c>
      <c r="F13" s="10">
        <f>IF(E13="",MAX(0,Setup!$B$3-Setup!$B$8),MAX(0,E13-Setup!$B$8))</f>
        <v/>
      </c>
      <c r="G13" s="11">
        <f>MIN(Setup!$B$7,F13*Setup!$B$6)</f>
        <v/>
      </c>
      <c r="H13" s="11">
        <f>C13+G13-D13</f>
        <v/>
      </c>
      <c r="I13" s="10">
        <f>IF(H13&lt;=0,"Paid",IF(D13&gt;0,"Part paid","Unpaid"))</f>
        <v/>
      </c>
    </row>
    <row r="14">
      <c r="A14" s="5" t="inlineStr">
        <is>
          <t>G10</t>
        </is>
      </c>
      <c r="B14" s="10">
        <f>_xlfn.XLOOKUP(A14,Residents!$A$5:$A$200,Residents!$B$5:$B$200,"Check ID")</f>
        <v/>
      </c>
      <c r="C14" s="11">
        <f>_xlfn.XLOOKUP(A14,Residents!$A$5:$A$200,Residents!$E$5:$E$200,0)</f>
        <v/>
      </c>
      <c r="D14" s="11">
        <f>SUMIFS(Payments!$F$5:$F$2000,Payments!$C$5:$C$2000,A14,Payments!$E$5:$E$2000,Setup!$B$4)</f>
        <v/>
      </c>
      <c r="E14" s="7">
        <f>IF(COUNTIFS(Payments!$C$5:$C$2000,A14,Payments!$E$5:$E$2000,Setup!$B$4)=0,"",_xlfn.MINIFS(Payments!$B$5:$B$2000,Payments!$C$5:$C$2000,A14,Payments!$E$5:$E$2000,Setup!$B$4))</f>
        <v/>
      </c>
      <c r="F14" s="10">
        <f>IF(E14="",MAX(0,Setup!$B$3-Setup!$B$8),MAX(0,E14-Setup!$B$8))</f>
        <v/>
      </c>
      <c r="G14" s="11">
        <f>MIN(Setup!$B$7,F14*Setup!$B$6)</f>
        <v/>
      </c>
      <c r="H14" s="11">
        <f>C14+G14-D14</f>
        <v/>
      </c>
      <c r="I14" s="10">
        <f>IF(H14&lt;=0,"Paid",IF(D14&gt;0,"Part paid","Unpaid"))</f>
        <v/>
      </c>
    </row>
    <row r="15">
      <c r="A15" s="13" t="inlineStr">
        <is>
          <t>Total</t>
        </is>
      </c>
      <c r="C15" s="14">
        <f>SUM(C5:C14)</f>
        <v/>
      </c>
      <c r="D15" s="14">
        <f>SUM(D5:D14)</f>
        <v/>
      </c>
      <c r="G15" s="14">
        <f>SUM(G5:G14)</f>
        <v/>
      </c>
      <c r="H15" s="14">
        <f>SUM(H5:H14)</f>
        <v/>
      </c>
    </row>
  </sheetData>
  <conditionalFormatting sqref="I5:I14">
    <cfRule type="cellIs" priority="1" operator="equal" dxfId="2">
      <formula>"Unpaid"</formula>
    </cfRule>
    <cfRule type="cellIs" priority="2" operator="equal" dxfId="1">
      <formula>"Part paid"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8" customWidth="1" min="1" max="1"/>
    <col width="9" customWidth="1" min="2" max="2"/>
    <col width="7" customWidth="1" min="3" max="3"/>
    <col width="10" customWidth="1" min="4" max="4"/>
    <col width="8" customWidth="1" min="5" max="5"/>
    <col width="20" customWidth="1" min="6" max="6"/>
  </cols>
  <sheetData>
    <row r="1">
      <c r="A1" s="1" t="inlineStr">
        <is>
          <t>Room occupancy</t>
        </is>
      </c>
    </row>
    <row r="2">
      <c r="A2" s="2" t="inlineStr">
        <is>
          <t>Occupied = active residents in the room. Vacant beds are rent you are not earning.</t>
        </is>
      </c>
    </row>
    <row r="4">
      <c r="A4" s="8" t="inlineStr">
        <is>
          <t>Room</t>
        </is>
      </c>
      <c r="B4" s="8" t="inlineStr">
        <is>
          <t>Type</t>
        </is>
      </c>
      <c r="C4" s="8" t="inlineStr">
        <is>
          <t>Beds</t>
        </is>
      </c>
      <c r="D4" s="8" t="inlineStr">
        <is>
          <t>Occupied</t>
        </is>
      </c>
      <c r="E4" s="8" t="inlineStr">
        <is>
          <t>Vacant</t>
        </is>
      </c>
      <c r="F4" s="8" t="inlineStr">
        <is>
          <t>Rent lost per month (₹)</t>
        </is>
      </c>
    </row>
    <row r="5">
      <c r="A5" s="10">
        <f>Setup!E11</f>
        <v/>
      </c>
      <c r="B5" s="10">
        <f>Setup!F11</f>
        <v/>
      </c>
      <c r="C5" s="10">
        <f>Setup!G11</f>
        <v/>
      </c>
      <c r="D5" s="10">
        <f>COUNTIFS(Residents!$C$5:$C$200,A5,Residents!$J$5:$J$200,"Active")</f>
        <v/>
      </c>
      <c r="E5" s="10">
        <f>C5-D5</f>
        <v/>
      </c>
      <c r="F5" s="11">
        <f>E5*_xlfn.XLOOKUP(B5,Setup!$A$11:$A$13,Setup!$B$11:$B$13,0)</f>
        <v/>
      </c>
    </row>
    <row r="6">
      <c r="A6" s="10">
        <f>Setup!E12</f>
        <v/>
      </c>
      <c r="B6" s="10">
        <f>Setup!F12</f>
        <v/>
      </c>
      <c r="C6" s="10">
        <f>Setup!G12</f>
        <v/>
      </c>
      <c r="D6" s="10">
        <f>COUNTIFS(Residents!$C$5:$C$200,A6,Residents!$J$5:$J$200,"Active")</f>
        <v/>
      </c>
      <c r="E6" s="10">
        <f>C6-D6</f>
        <v/>
      </c>
      <c r="F6" s="11">
        <f>E6*_xlfn.XLOOKUP(B6,Setup!$A$11:$A$13,Setup!$B$11:$B$13,0)</f>
        <v/>
      </c>
    </row>
    <row r="7">
      <c r="A7" s="10">
        <f>Setup!E13</f>
        <v/>
      </c>
      <c r="B7" s="10">
        <f>Setup!F13</f>
        <v/>
      </c>
      <c r="C7" s="10">
        <f>Setup!G13</f>
        <v/>
      </c>
      <c r="D7" s="10">
        <f>COUNTIFS(Residents!$C$5:$C$200,A7,Residents!$J$5:$J$200,"Active")</f>
        <v/>
      </c>
      <c r="E7" s="10">
        <f>C7-D7</f>
        <v/>
      </c>
      <c r="F7" s="11">
        <f>E7*_xlfn.XLOOKUP(B7,Setup!$A$11:$A$13,Setup!$B$11:$B$13,0)</f>
        <v/>
      </c>
    </row>
    <row r="8">
      <c r="A8" s="10">
        <f>Setup!E14</f>
        <v/>
      </c>
      <c r="B8" s="10">
        <f>Setup!F14</f>
        <v/>
      </c>
      <c r="C8" s="10">
        <f>Setup!G14</f>
        <v/>
      </c>
      <c r="D8" s="10">
        <f>COUNTIFS(Residents!$C$5:$C$200,A8,Residents!$J$5:$J$200,"Active")</f>
        <v/>
      </c>
      <c r="E8" s="10">
        <f>C8-D8</f>
        <v/>
      </c>
      <c r="F8" s="11">
        <f>E8*_xlfn.XLOOKUP(B8,Setup!$A$11:$A$13,Setup!$B$11:$B$13,0)</f>
        <v/>
      </c>
    </row>
    <row r="9">
      <c r="A9" s="10">
        <f>Setup!E15</f>
        <v/>
      </c>
      <c r="B9" s="10">
        <f>Setup!F15</f>
        <v/>
      </c>
      <c r="C9" s="10">
        <f>Setup!G15</f>
        <v/>
      </c>
      <c r="D9" s="10">
        <f>COUNTIFS(Residents!$C$5:$C$200,A9,Residents!$J$5:$J$200,"Active")</f>
        <v/>
      </c>
      <c r="E9" s="10">
        <f>C9-D9</f>
        <v/>
      </c>
      <c r="F9" s="11">
        <f>E9*_xlfn.XLOOKUP(B9,Setup!$A$11:$A$13,Setup!$B$11:$B$13,0)</f>
        <v/>
      </c>
    </row>
    <row r="10">
      <c r="A10" s="10">
        <f>Setup!E16</f>
        <v/>
      </c>
      <c r="B10" s="10">
        <f>Setup!F16</f>
        <v/>
      </c>
      <c r="C10" s="10">
        <f>Setup!G16</f>
        <v/>
      </c>
      <c r="D10" s="10">
        <f>COUNTIFS(Residents!$C$5:$C$200,A10,Residents!$J$5:$J$200,"Active")</f>
        <v/>
      </c>
      <c r="E10" s="10">
        <f>C10-D10</f>
        <v/>
      </c>
      <c r="F10" s="11">
        <f>E10*_xlfn.XLOOKUP(B10,Setup!$A$11:$A$13,Setup!$B$11:$B$13,0)</f>
        <v/>
      </c>
    </row>
    <row r="11">
      <c r="A11" s="13" t="inlineStr">
        <is>
          <t>Total</t>
        </is>
      </c>
      <c r="C11" s="13">
        <f>SUM(C5:C10)</f>
        <v/>
      </c>
      <c r="D11" s="13">
        <f>SUM(D5:D10)</f>
        <v/>
      </c>
      <c r="E11" s="13">
        <f>SUM(E5:E10)</f>
        <v/>
      </c>
      <c r="F11" s="14">
        <f>SUM(F5:F10)</f>
        <v/>
      </c>
    </row>
  </sheetData>
  <conditionalFormatting sqref="E5:E10">
    <cfRule type="cellIs" priority="1" operator="greaterThan" dxfId="1">
      <formula>0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4" customWidth="1" min="1" max="1"/>
    <col width="22" customWidth="1" min="2" max="2"/>
  </cols>
  <sheetData>
    <row r="1">
      <c r="A1" s="1" t="inlineStr">
        <is>
          <t>Printable rent receipt</t>
        </is>
      </c>
    </row>
    <row r="2">
      <c r="A2" s="2" t="inlineStr">
        <is>
          <t>Type a receipt number in B4. Print A1:B13.</t>
        </is>
      </c>
    </row>
    <row r="3">
      <c r="A3" s="3" t="inlineStr">
        <is>
          <t>Raja PG Stay, Pune</t>
        </is>
      </c>
    </row>
    <row r="4">
      <c r="A4" s="3" t="inlineStr">
        <is>
          <t>Receipt no</t>
        </is>
      </c>
      <c r="B4" s="5" t="inlineStr">
        <is>
          <t>RC-012</t>
        </is>
      </c>
    </row>
    <row r="6">
      <c r="A6" s="3" t="inlineStr">
        <is>
          <t>Date</t>
        </is>
      </c>
      <c r="B6" s="7">
        <f>_xlfn.XLOOKUP($B$4,Payments!$A$5:$A$2000,Payments!$B$5:$B$2000,"Not found")</f>
        <v/>
      </c>
    </row>
    <row r="7">
      <c r="A7" s="3" t="inlineStr">
        <is>
          <t>Resident ID</t>
        </is>
      </c>
      <c r="B7" s="10">
        <f>_xlfn.XLOOKUP($B$4,Payments!$A$5:$A$2000,Payments!$C$5:$C$2000,"Not found")</f>
        <v/>
      </c>
    </row>
    <row r="8">
      <c r="A8" s="3" t="inlineStr">
        <is>
          <t>Name</t>
        </is>
      </c>
      <c r="B8" s="10">
        <f>_xlfn.XLOOKUP($B$4,Payments!$A$5:$A$2000,Payments!$D$5:$D$2000,"Not found")</f>
        <v/>
      </c>
    </row>
    <row r="9">
      <c r="A9" s="3" t="inlineStr">
        <is>
          <t>Rent month</t>
        </is>
      </c>
      <c r="B9" s="15">
        <f>_xlfn.XLOOKUP($B$4,Payments!$A$5:$A$2000,Payments!$E$5:$E$2000,"Not found")</f>
        <v/>
      </c>
    </row>
    <row r="10">
      <c r="A10" s="3" t="inlineStr">
        <is>
          <t>Amount (₹)</t>
        </is>
      </c>
      <c r="B10" s="11">
        <f>_xlfn.XLOOKUP($B$4,Payments!$A$5:$A$2000,Payments!$F$5:$F$2000,"Not found")</f>
        <v/>
      </c>
    </row>
    <row r="11">
      <c r="A11" s="3" t="inlineStr">
        <is>
          <t>Mode</t>
        </is>
      </c>
      <c r="B11" s="10">
        <f>_xlfn.XLOOKUP($B$4,Payments!$A$5:$A$2000,Payments!$G$5:$G$2000,"Not found")</f>
        <v/>
      </c>
    </row>
    <row r="12">
      <c r="A12" s="3" t="inlineStr">
        <is>
          <t>Balance this month (₹)</t>
        </is>
      </c>
      <c r="B12" s="11">
        <f>_xlfn.XLOOKUP(B7,'Rent ledger'!$A$5:$A$100,'Rent ledger'!$H$5:$H$100,0)</f>
        <v/>
      </c>
    </row>
    <row r="13">
      <c r="A13" t="inlineStr">
        <is>
          <t>Received with thanks. Late fee applies after the due day.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PG dashboard: October 2026</t>
        </is>
      </c>
    </row>
    <row r="2">
      <c r="A2" s="2" t="inlineStr">
        <is>
          <t>Formulas over Rent ledger and Occupancy.</t>
        </is>
      </c>
    </row>
    <row r="4" ht="32" customHeight="1">
      <c r="A4" s="8" t="inlineStr">
        <is>
          <t>Active residents</t>
        </is>
      </c>
      <c r="B4" s="8" t="inlineStr">
        <is>
          <t>Beds occupied</t>
        </is>
      </c>
      <c r="C4" s="8" t="inlineStr">
        <is>
          <t>Rent this month</t>
        </is>
      </c>
      <c r="D4" s="8" t="inlineStr">
        <is>
          <t>Collected</t>
        </is>
      </c>
      <c r="E4" s="8" t="inlineStr">
        <is>
          <t>Balance incl. late fee</t>
        </is>
      </c>
      <c r="F4" s="8" t="inlineStr">
        <is>
          <t>Unpaid residents</t>
        </is>
      </c>
    </row>
    <row r="5" ht="30" customHeight="1">
      <c r="A5" s="16">
        <f>COUNTIF(Residents!$J$5:$J$200,"Active")</f>
        <v/>
      </c>
      <c r="B5" s="17">
        <f>Occupancy!D11/Occupancy!C11</f>
        <v/>
      </c>
      <c r="C5" s="18">
        <f>'Rent ledger'!C15</f>
        <v/>
      </c>
      <c r="D5" s="18">
        <f>'Rent ledger'!D15</f>
        <v/>
      </c>
      <c r="E5" s="18">
        <f>'Rent ledger'!H15</f>
        <v/>
      </c>
      <c r="F5" s="16">
        <f>COUNTIF('Rent ledger'!$I$5:$I$14,"Unpaid")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2026-10-17T06:59:10Z</dcterms:created>
  <dcterms:modified xmlns:dcterms="http://purl.org/dc/terms/" xmlns:xsi="http://www.w3.org/2001/XMLSchema-instance" xsi:type="dcterms:W3CDTF">2026-10-17T06:59:10Z</dcterms:modified>
</cp:coreProperties>
</file>