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Crop profit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Crop card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'Crop card'!$A$1:$B$16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4" borderId="1" pivotButton="0" quotePrefix="0" xfId="0"/>
    <xf numFmtId="168" fontId="0" fillId="2" borderId="1" pivotButton="0" quotePrefix="0" xfId="0"/>
    <xf numFmtId="167" fontId="0" fillId="4" borderId="1" pivotButton="0" quotePrefix="0" xfId="0"/>
    <xf numFmtId="168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8" fontId="3" fillId="5" borderId="1" pivotButton="0" quotePrefix="0" xfId="0"/>
    <xf numFmtId="167" fontId="3" fillId="5" borderId="1" pivotButton="0" quotePrefix="0" xfId="0"/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by crop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'Crop profit'!$B$5:$B$8</f>
            </numRef>
          </cat>
          <val>
            <numRef>
              <f>'Crop profit'!$K$5:$K$8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 by head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'Report'!$A$5:$A$10</f>
            </numRef>
          </cat>
          <val>
            <numRef>
              <f>'Report'!$F$5:$F$10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Farm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(plots, crops, charges), Expenses, Sales, Crop profit, Report, Crop card (printable), Dashboard.</t>
        </is>
      </c>
    </row>
    <row r="8">
      <c r="A8" t="inlineStr">
        <is>
          <t>Write every expense the day you pay it, with the plot. Small cash payments to labour add up.</t>
        </is>
      </c>
    </row>
    <row r="9">
      <c r="A9" t="inlineStr">
        <is>
          <t>Crops still in the field show as Not harvested; their cost is real even before the first sale.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1" customWidth="1" min="3" max="3"/>
    <col width="16" customWidth="1" min="4" max="4"/>
    <col width="11" customWidth="1" min="5" max="5"/>
    <col width="15" customWidth="1" min="7" max="7"/>
  </cols>
  <sheetData>
    <row r="1">
      <c r="A1" s="1" t="inlineStr">
        <is>
          <t>Farm Management System: Setup (Bagale Farm, Solapur)</t>
        </is>
      </c>
    </row>
    <row r="2">
      <c r="A2" s="2" t="inlineStr">
        <is>
          <t>Made-up plots, expenses and sales for the kharif 2026 season. Market charges are an example; use the charges on your sale slips.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Season</t>
        </is>
      </c>
      <c r="B4" s="5" t="inlineStr">
        <is>
          <t>Kharif 2026</t>
        </is>
      </c>
    </row>
    <row r="5">
      <c r="A5" s="3" t="inlineStr">
        <is>
          <t>Market charges (commission, hamali)</t>
        </is>
      </c>
      <c r="B5" s="6" t="n">
        <v>0.06</v>
      </c>
    </row>
    <row r="6">
      <c r="A6" s="3" t="inlineStr">
        <is>
          <t>Transport per quintal (₹)</t>
        </is>
      </c>
      <c r="B6" s="7" t="n">
        <v>40</v>
      </c>
    </row>
    <row r="8">
      <c r="A8" s="8" t="inlineStr">
        <is>
          <t>Plot</t>
        </is>
      </c>
      <c r="B8" s="8" t="inlineStr">
        <is>
          <t>Crop</t>
        </is>
      </c>
      <c r="C8" s="8" t="inlineStr">
        <is>
          <t>Area (acres)</t>
        </is>
      </c>
      <c r="D8" s="8" t="inlineStr">
        <is>
          <t>Expected yield (quintal per acre)</t>
        </is>
      </c>
      <c r="E8" s="8" t="inlineStr">
        <is>
          <t>Sowing date</t>
        </is>
      </c>
      <c r="G8" s="9" t="inlineStr">
        <is>
          <t>Expense heads</t>
        </is>
      </c>
    </row>
    <row r="9">
      <c r="A9" s="5" t="inlineStr">
        <is>
          <t>P1</t>
        </is>
      </c>
      <c r="B9" s="5" t="inlineStr">
        <is>
          <t>Soybean</t>
        </is>
      </c>
      <c r="C9" s="5" t="n">
        <v>3</v>
      </c>
      <c r="D9" s="5" t="n">
        <v>9</v>
      </c>
      <c r="E9" s="4" t="n">
        <v>46193</v>
      </c>
      <c r="G9" s="5" t="inlineStr">
        <is>
          <t>Seed</t>
        </is>
      </c>
    </row>
    <row r="10">
      <c r="A10" s="5" t="inlineStr">
        <is>
          <t>P2</t>
        </is>
      </c>
      <c r="B10" s="5" t="inlineStr">
        <is>
          <t>Onion</t>
        </is>
      </c>
      <c r="C10" s="5" t="n">
        <v>2</v>
      </c>
      <c r="D10" s="5" t="n">
        <v>100</v>
      </c>
      <c r="E10" s="4" t="n">
        <v>46213</v>
      </c>
      <c r="G10" s="5" t="inlineStr">
        <is>
          <t>Fertiliser</t>
        </is>
      </c>
    </row>
    <row r="11">
      <c r="A11" s="5" t="inlineStr">
        <is>
          <t>P3</t>
        </is>
      </c>
      <c r="B11" s="5" t="inlineStr">
        <is>
          <t>Tur</t>
        </is>
      </c>
      <c r="C11" s="5" t="n">
        <v>2</v>
      </c>
      <c r="D11" s="5" t="n">
        <v>7</v>
      </c>
      <c r="E11" s="4" t="n">
        <v>46198</v>
      </c>
      <c r="G11" s="5" t="inlineStr">
        <is>
          <t>Spray</t>
        </is>
      </c>
    </row>
    <row r="12">
      <c r="A12" s="5" t="inlineStr">
        <is>
          <t>P4</t>
        </is>
      </c>
      <c r="B12" s="5" t="inlineStr">
        <is>
          <t>Maize</t>
        </is>
      </c>
      <c r="C12" s="5" t="n">
        <v>1.5</v>
      </c>
      <c r="D12" s="5" t="n">
        <v>25</v>
      </c>
      <c r="E12" s="4" t="n">
        <v>46195</v>
      </c>
      <c r="G12" s="5" t="inlineStr">
        <is>
          <t>Labour</t>
        </is>
      </c>
    </row>
    <row r="13">
      <c r="G13" s="5" t="inlineStr">
        <is>
          <t>Tractor hire</t>
        </is>
      </c>
    </row>
    <row r="14">
      <c r="G14" s="5" t="inlineStr">
        <is>
          <t>Water and power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10" customWidth="1" min="3" max="3"/>
    <col width="15" customWidth="1" min="4" max="4"/>
    <col width="11" customWidth="1" min="5" max="5"/>
    <col width="24" customWidth="1" min="6" max="6"/>
  </cols>
  <sheetData>
    <row r="1">
      <c r="A1" s="1" t="inlineStr">
        <is>
          <t>Expenses</t>
        </is>
      </c>
    </row>
    <row r="2">
      <c r="A2" s="2" t="inlineStr">
        <is>
          <t>One row per payment, against a plot and a head.</t>
        </is>
      </c>
    </row>
    <row r="4">
      <c r="A4" s="8" t="inlineStr">
        <is>
          <t>Date</t>
        </is>
      </c>
      <c r="B4" s="8" t="inlineStr">
        <is>
          <t>Plot</t>
        </is>
      </c>
      <c r="C4" s="8" t="inlineStr">
        <is>
          <t>Crop</t>
        </is>
      </c>
      <c r="D4" s="8" t="inlineStr">
        <is>
          <t>Head</t>
        </is>
      </c>
      <c r="E4" s="8" t="inlineStr">
        <is>
          <t>Amount (₹)</t>
        </is>
      </c>
      <c r="F4" s="8" t="inlineStr">
        <is>
          <t>Note</t>
        </is>
      </c>
    </row>
    <row r="5">
      <c r="A5" s="4" t="n">
        <v>46185</v>
      </c>
      <c r="B5" s="5" t="inlineStr">
        <is>
          <t>P1</t>
        </is>
      </c>
      <c r="C5" s="10">
        <f>_xlfn.XLOOKUP(B5,Setup!$A$9:$A$12,Setup!$B$9:$B$12,"Check plot")</f>
        <v/>
      </c>
      <c r="D5" s="5" t="inlineStr">
        <is>
          <t>Seed</t>
        </is>
      </c>
      <c r="E5" s="7" t="n">
        <v>9600</v>
      </c>
      <c r="F5" s="5" t="inlineStr"/>
    </row>
    <row r="6">
      <c r="A6" s="4" t="n">
        <v>46188</v>
      </c>
      <c r="B6" s="5" t="inlineStr">
        <is>
          <t>P1</t>
        </is>
      </c>
      <c r="C6" s="10">
        <f>_xlfn.XLOOKUP(B6,Setup!$A$9:$A$12,Setup!$B$9:$B$12,"Check plot")</f>
        <v/>
      </c>
      <c r="D6" s="5" t="inlineStr">
        <is>
          <t>Tractor hire</t>
        </is>
      </c>
      <c r="E6" s="7" t="n">
        <v>6000</v>
      </c>
      <c r="F6" s="5" t="inlineStr"/>
    </row>
    <row r="7">
      <c r="A7" s="4" t="n">
        <v>46191</v>
      </c>
      <c r="B7" s="5" t="inlineStr">
        <is>
          <t>P4</t>
        </is>
      </c>
      <c r="C7" s="10">
        <f>_xlfn.XLOOKUP(B7,Setup!$A$9:$A$12,Setup!$B$9:$B$12,"Check plot")</f>
        <v/>
      </c>
      <c r="D7" s="5" t="inlineStr">
        <is>
          <t>Seed</t>
        </is>
      </c>
      <c r="E7" s="7" t="n">
        <v>5400</v>
      </c>
      <c r="F7" s="5" t="inlineStr"/>
    </row>
    <row r="8">
      <c r="A8" s="4" t="n">
        <v>46193</v>
      </c>
      <c r="B8" s="5" t="inlineStr">
        <is>
          <t>P4</t>
        </is>
      </c>
      <c r="C8" s="10">
        <f>_xlfn.XLOOKUP(B8,Setup!$A$9:$A$12,Setup!$B$9:$B$12,"Check plot")</f>
        <v/>
      </c>
      <c r="D8" s="5" t="inlineStr">
        <is>
          <t>Tractor hire</t>
        </is>
      </c>
      <c r="E8" s="7" t="n">
        <v>3000</v>
      </c>
      <c r="F8" s="5" t="inlineStr"/>
    </row>
    <row r="9">
      <c r="A9" s="4" t="n">
        <v>46195</v>
      </c>
      <c r="B9" s="5" t="inlineStr">
        <is>
          <t>P1</t>
        </is>
      </c>
      <c r="C9" s="10">
        <f>_xlfn.XLOOKUP(B9,Setup!$A$9:$A$12,Setup!$B$9:$B$12,"Check plot")</f>
        <v/>
      </c>
      <c r="D9" s="5" t="inlineStr">
        <is>
          <t>Fertiliser</t>
        </is>
      </c>
      <c r="E9" s="7" t="n">
        <v>8400</v>
      </c>
      <c r="F9" s="5" t="inlineStr"/>
    </row>
    <row r="10">
      <c r="A10" s="4" t="n">
        <v>46195</v>
      </c>
      <c r="B10" s="5" t="inlineStr">
        <is>
          <t>P3</t>
        </is>
      </c>
      <c r="C10" s="10">
        <f>_xlfn.XLOOKUP(B10,Setup!$A$9:$A$12,Setup!$B$9:$B$12,"Check plot")</f>
        <v/>
      </c>
      <c r="D10" s="5" t="inlineStr">
        <is>
          <t>Seed</t>
        </is>
      </c>
      <c r="E10" s="7" t="n">
        <v>4200</v>
      </c>
      <c r="F10" s="5" t="inlineStr"/>
    </row>
    <row r="11">
      <c r="A11" s="4" t="n">
        <v>46196</v>
      </c>
      <c r="B11" s="5" t="inlineStr">
        <is>
          <t>P3</t>
        </is>
      </c>
      <c r="C11" s="10">
        <f>_xlfn.XLOOKUP(B11,Setup!$A$9:$A$12,Setup!$B$9:$B$12,"Check plot")</f>
        <v/>
      </c>
      <c r="D11" s="5" t="inlineStr">
        <is>
          <t>Tractor hire</t>
        </is>
      </c>
      <c r="E11" s="7" t="n">
        <v>4000</v>
      </c>
      <c r="F11" s="5" t="inlineStr"/>
    </row>
    <row r="12">
      <c r="A12" s="4" t="n">
        <v>46205</v>
      </c>
      <c r="B12" s="5" t="inlineStr">
        <is>
          <t>P2</t>
        </is>
      </c>
      <c r="C12" s="10">
        <f>_xlfn.XLOOKUP(B12,Setup!$A$9:$A$12,Setup!$B$9:$B$12,"Check plot")</f>
        <v/>
      </c>
      <c r="D12" s="5" t="inlineStr">
        <is>
          <t>Seed</t>
        </is>
      </c>
      <c r="E12" s="7" t="n">
        <v>14000</v>
      </c>
      <c r="F12" s="5" t="inlineStr"/>
    </row>
    <row r="13">
      <c r="A13" s="4" t="n">
        <v>46208</v>
      </c>
      <c r="B13" s="5" t="inlineStr">
        <is>
          <t>P2</t>
        </is>
      </c>
      <c r="C13" s="10">
        <f>_xlfn.XLOOKUP(B13,Setup!$A$9:$A$12,Setup!$B$9:$B$12,"Check plot")</f>
        <v/>
      </c>
      <c r="D13" s="5" t="inlineStr">
        <is>
          <t>Tractor hire</t>
        </is>
      </c>
      <c r="E13" s="7" t="n">
        <v>5000</v>
      </c>
      <c r="F13" s="5" t="inlineStr"/>
    </row>
    <row r="14">
      <c r="A14" s="4" t="n">
        <v>46213</v>
      </c>
      <c r="B14" s="5" t="inlineStr">
        <is>
          <t>P1</t>
        </is>
      </c>
      <c r="C14" s="10">
        <f>_xlfn.XLOOKUP(B14,Setup!$A$9:$A$12,Setup!$B$9:$B$12,"Check plot")</f>
        <v/>
      </c>
      <c r="D14" s="5" t="inlineStr">
        <is>
          <t>Labour</t>
        </is>
      </c>
      <c r="E14" s="7" t="n">
        <v>7500</v>
      </c>
      <c r="F14" s="5" t="inlineStr"/>
    </row>
    <row r="15">
      <c r="A15" s="4" t="n">
        <v>46215</v>
      </c>
      <c r="B15" s="5" t="inlineStr">
        <is>
          <t>P2</t>
        </is>
      </c>
      <c r="C15" s="10">
        <f>_xlfn.XLOOKUP(B15,Setup!$A$9:$A$12,Setup!$B$9:$B$12,"Check plot")</f>
        <v/>
      </c>
      <c r="D15" s="5" t="inlineStr">
        <is>
          <t>Labour</t>
        </is>
      </c>
      <c r="E15" s="7" t="n">
        <v>18000</v>
      </c>
      <c r="F15" s="5" t="inlineStr"/>
    </row>
    <row r="16">
      <c r="A16" s="4" t="n">
        <v>46218</v>
      </c>
      <c r="B16" s="5" t="inlineStr">
        <is>
          <t>P2</t>
        </is>
      </c>
      <c r="C16" s="10">
        <f>_xlfn.XLOOKUP(B16,Setup!$A$9:$A$12,Setup!$B$9:$B$12,"Check plot")</f>
        <v/>
      </c>
      <c r="D16" s="5" t="inlineStr">
        <is>
          <t>Fertiliser</t>
        </is>
      </c>
      <c r="E16" s="7" t="n">
        <v>16000</v>
      </c>
      <c r="F16" s="5" t="inlineStr"/>
    </row>
    <row r="17">
      <c r="A17" s="4" t="n">
        <v>46218</v>
      </c>
      <c r="B17" s="5" t="inlineStr">
        <is>
          <t>P3</t>
        </is>
      </c>
      <c r="C17" s="10">
        <f>_xlfn.XLOOKUP(B17,Setup!$A$9:$A$12,Setup!$B$9:$B$12,"Check plot")</f>
        <v/>
      </c>
      <c r="D17" s="5" t="inlineStr">
        <is>
          <t>Fertiliser</t>
        </is>
      </c>
      <c r="E17" s="7" t="n">
        <v>5600</v>
      </c>
      <c r="F17" s="5" t="inlineStr"/>
    </row>
    <row r="18">
      <c r="A18" s="4" t="n">
        <v>46218</v>
      </c>
      <c r="B18" s="5" t="inlineStr">
        <is>
          <t>P4</t>
        </is>
      </c>
      <c r="C18" s="10">
        <f>_xlfn.XLOOKUP(B18,Setup!$A$9:$A$12,Setup!$B$9:$B$12,"Check plot")</f>
        <v/>
      </c>
      <c r="D18" s="5" t="inlineStr">
        <is>
          <t>Fertiliser</t>
        </is>
      </c>
      <c r="E18" s="7" t="n">
        <v>7200</v>
      </c>
      <c r="F18" s="5" t="inlineStr"/>
    </row>
    <row r="19">
      <c r="A19" s="4" t="n">
        <v>46228</v>
      </c>
      <c r="B19" s="5" t="inlineStr">
        <is>
          <t>P1</t>
        </is>
      </c>
      <c r="C19" s="10">
        <f>_xlfn.XLOOKUP(B19,Setup!$A$9:$A$12,Setup!$B$9:$B$12,"Check plot")</f>
        <v/>
      </c>
      <c r="D19" s="5" t="inlineStr">
        <is>
          <t>Spray</t>
        </is>
      </c>
      <c r="E19" s="7" t="n">
        <v>5400</v>
      </c>
      <c r="F19" s="5" t="inlineStr"/>
    </row>
    <row r="20">
      <c r="A20" s="4" t="n">
        <v>46228</v>
      </c>
      <c r="B20" s="5" t="inlineStr">
        <is>
          <t>P4</t>
        </is>
      </c>
      <c r="C20" s="10">
        <f>_xlfn.XLOOKUP(B20,Setup!$A$9:$A$12,Setup!$B$9:$B$12,"Check plot")</f>
        <v/>
      </c>
      <c r="D20" s="5" t="inlineStr">
        <is>
          <t>Labour</t>
        </is>
      </c>
      <c r="E20" s="7" t="n">
        <v>4500</v>
      </c>
      <c r="F20" s="5" t="inlineStr"/>
    </row>
    <row r="21">
      <c r="A21" s="4" t="n">
        <v>46239</v>
      </c>
      <c r="B21" s="5" t="inlineStr">
        <is>
          <t>P3</t>
        </is>
      </c>
      <c r="C21" s="10">
        <f>_xlfn.XLOOKUP(B21,Setup!$A$9:$A$12,Setup!$B$9:$B$12,"Check plot")</f>
        <v/>
      </c>
      <c r="D21" s="5" t="inlineStr">
        <is>
          <t>Labour</t>
        </is>
      </c>
      <c r="E21" s="7" t="n">
        <v>6000</v>
      </c>
      <c r="F21" s="5" t="inlineStr"/>
    </row>
    <row r="22">
      <c r="A22" s="4" t="n">
        <v>46244</v>
      </c>
      <c r="B22" s="5" t="inlineStr">
        <is>
          <t>P2</t>
        </is>
      </c>
      <c r="C22" s="10">
        <f>_xlfn.XLOOKUP(B22,Setup!$A$9:$A$12,Setup!$B$9:$B$12,"Check plot")</f>
        <v/>
      </c>
      <c r="D22" s="5" t="inlineStr">
        <is>
          <t>Water and power</t>
        </is>
      </c>
      <c r="E22" s="7" t="n">
        <v>6500</v>
      </c>
      <c r="F22" s="5" t="inlineStr"/>
    </row>
    <row r="23">
      <c r="A23" s="4" t="n">
        <v>46244</v>
      </c>
      <c r="B23" s="5" t="inlineStr">
        <is>
          <t>P4</t>
        </is>
      </c>
      <c r="C23" s="10">
        <f>_xlfn.XLOOKUP(B23,Setup!$A$9:$A$12,Setup!$B$9:$B$12,"Check plot")</f>
        <v/>
      </c>
      <c r="D23" s="5" t="inlineStr">
        <is>
          <t>Spray</t>
        </is>
      </c>
      <c r="E23" s="7" t="n">
        <v>2600</v>
      </c>
      <c r="F23" s="5" t="inlineStr"/>
    </row>
    <row r="24">
      <c r="A24" s="4" t="n">
        <v>46246</v>
      </c>
      <c r="B24" s="5" t="inlineStr">
        <is>
          <t>P2</t>
        </is>
      </c>
      <c r="C24" s="10">
        <f>_xlfn.XLOOKUP(B24,Setup!$A$9:$A$12,Setup!$B$9:$B$12,"Check plot")</f>
        <v/>
      </c>
      <c r="D24" s="5" t="inlineStr">
        <is>
          <t>Spray</t>
        </is>
      </c>
      <c r="E24" s="7" t="n">
        <v>9800</v>
      </c>
      <c r="F24" s="5" t="inlineStr"/>
    </row>
    <row r="25">
      <c r="A25" s="4" t="n">
        <v>46252</v>
      </c>
      <c r="B25" s="5" t="inlineStr">
        <is>
          <t>P1</t>
        </is>
      </c>
      <c r="C25" s="10">
        <f>_xlfn.XLOOKUP(B25,Setup!$A$9:$A$12,Setup!$B$9:$B$12,"Check plot")</f>
        <v/>
      </c>
      <c r="D25" s="5" t="inlineStr">
        <is>
          <t>Spray</t>
        </is>
      </c>
      <c r="E25" s="7" t="n">
        <v>4800</v>
      </c>
      <c r="F25" s="5" t="inlineStr"/>
    </row>
    <row r="26">
      <c r="A26" s="4" t="n">
        <v>46254</v>
      </c>
      <c r="B26" s="5" t="inlineStr">
        <is>
          <t>P1</t>
        </is>
      </c>
      <c r="C26" s="10">
        <f>_xlfn.XLOOKUP(B26,Setup!$A$9:$A$12,Setup!$B$9:$B$12,"Check plot")</f>
        <v/>
      </c>
      <c r="D26" s="5" t="inlineStr">
        <is>
          <t>Labour</t>
        </is>
      </c>
      <c r="E26" s="7" t="n">
        <v>6000</v>
      </c>
      <c r="F26" s="5" t="inlineStr"/>
    </row>
    <row r="27">
      <c r="A27" s="4" t="n">
        <v>46254</v>
      </c>
      <c r="B27" s="5" t="inlineStr">
        <is>
          <t>P2</t>
        </is>
      </c>
      <c r="C27" s="10">
        <f>_xlfn.XLOOKUP(B27,Setup!$A$9:$A$12,Setup!$B$9:$B$12,"Check plot")</f>
        <v/>
      </c>
      <c r="D27" s="5" t="inlineStr">
        <is>
          <t>Fertiliser</t>
        </is>
      </c>
      <c r="E27" s="7" t="n">
        <v>8000</v>
      </c>
      <c r="F27" s="5" t="inlineStr"/>
    </row>
    <row r="28">
      <c r="A28" s="4" t="n">
        <v>46275</v>
      </c>
      <c r="B28" s="5" t="inlineStr">
        <is>
          <t>P2</t>
        </is>
      </c>
      <c r="C28" s="10">
        <f>_xlfn.XLOOKUP(B28,Setup!$A$9:$A$12,Setup!$B$9:$B$12,"Check plot")</f>
        <v/>
      </c>
      <c r="D28" s="5" t="inlineStr">
        <is>
          <t>Spray</t>
        </is>
      </c>
      <c r="E28" s="7" t="n">
        <v>7600</v>
      </c>
      <c r="F28" s="5" t="inlineStr"/>
    </row>
    <row r="29">
      <c r="A29" s="4" t="n">
        <v>46277</v>
      </c>
      <c r="B29" s="5" t="inlineStr">
        <is>
          <t>P3</t>
        </is>
      </c>
      <c r="C29" s="10">
        <f>_xlfn.XLOOKUP(B29,Setup!$A$9:$A$12,Setup!$B$9:$B$12,"Check plot")</f>
        <v/>
      </c>
      <c r="D29" s="5" t="inlineStr">
        <is>
          <t>Spray</t>
        </is>
      </c>
      <c r="E29" s="7" t="n">
        <v>4400</v>
      </c>
      <c r="F29" s="5" t="inlineStr"/>
    </row>
    <row r="30">
      <c r="A30" s="4" t="n">
        <v>46290</v>
      </c>
      <c r="B30" s="5" t="inlineStr">
        <is>
          <t>P4</t>
        </is>
      </c>
      <c r="C30" s="10">
        <f>_xlfn.XLOOKUP(B30,Setup!$A$9:$A$12,Setup!$B$9:$B$12,"Check plot")</f>
        <v/>
      </c>
      <c r="D30" s="5" t="inlineStr">
        <is>
          <t>Labour</t>
        </is>
      </c>
      <c r="E30" s="7" t="n">
        <v>6000</v>
      </c>
      <c r="F30" s="5" t="inlineStr"/>
    </row>
    <row r="31">
      <c r="A31" s="4" t="n">
        <v>46297</v>
      </c>
      <c r="B31" s="5" t="inlineStr">
        <is>
          <t>P2</t>
        </is>
      </c>
      <c r="C31" s="10">
        <f>_xlfn.XLOOKUP(B31,Setup!$A$9:$A$12,Setup!$B$9:$B$12,"Check plot")</f>
        <v/>
      </c>
      <c r="D31" s="5" t="inlineStr">
        <is>
          <t>Labour</t>
        </is>
      </c>
      <c r="E31" s="7" t="n">
        <v>22000</v>
      </c>
      <c r="F31" s="5" t="inlineStr"/>
    </row>
    <row r="32">
      <c r="A32" s="4" t="n">
        <v>46300</v>
      </c>
      <c r="B32" s="5" t="inlineStr">
        <is>
          <t>P1</t>
        </is>
      </c>
      <c r="C32" s="10">
        <f>_xlfn.XLOOKUP(B32,Setup!$A$9:$A$12,Setup!$B$9:$B$12,"Check plot")</f>
        <v/>
      </c>
      <c r="D32" s="5" t="inlineStr">
        <is>
          <t>Labour</t>
        </is>
      </c>
      <c r="E32" s="7" t="n">
        <v>9000</v>
      </c>
      <c r="F32" s="5" t="inlineStr"/>
    </row>
    <row r="33">
      <c r="A33" s="4" t="n">
        <v>46300</v>
      </c>
      <c r="B33" s="5" t="inlineStr">
        <is>
          <t>P2</t>
        </is>
      </c>
      <c r="C33" s="10">
        <f>_xlfn.XLOOKUP(B33,Setup!$A$9:$A$12,Setup!$B$9:$B$12,"Check plot")</f>
        <v/>
      </c>
      <c r="D33" s="5" t="inlineStr">
        <is>
          <t>Water and power</t>
        </is>
      </c>
      <c r="E33" s="7" t="n">
        <v>4200</v>
      </c>
      <c r="F33" s="5" t="inlineStr"/>
    </row>
  </sheetData>
  <dataValidations count="2">
    <dataValidation sqref="B5:B3000" showDropDown="0" showInputMessage="0" showErrorMessage="1" allowBlank="1" errorTitle="Not in the list" error="Pick a value from the list" type="list">
      <formula1>=Setup!$A$9:$A$12</formula1>
    </dataValidation>
    <dataValidation sqref="D5:D3000" showDropDown="0" showInputMessage="0" showErrorMessage="1" allowBlank="1" errorTitle="Not in the list" error="Pick a value from the list" type="list">
      <formula1>=Setup!$G$9:$G$14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10" customWidth="1" min="3" max="3"/>
    <col width="10" customWidth="1" min="4" max="4"/>
    <col width="12" customWidth="1" min="5" max="5"/>
    <col width="11" customWidth="1" min="6" max="6"/>
    <col width="12" customWidth="1" min="7" max="7"/>
    <col width="11" customWidth="1" min="8" max="8"/>
    <col width="11" customWidth="1" min="9" max="9"/>
  </cols>
  <sheetData>
    <row r="1">
      <c r="A1" s="1" t="inlineStr">
        <is>
          <t>Harvest sales</t>
        </is>
      </c>
    </row>
    <row r="2">
      <c r="A2" s="2" t="inlineStr">
        <is>
          <t>Net = gross − market charges − transport.</t>
        </is>
      </c>
    </row>
    <row r="4">
      <c r="A4" s="8" t="inlineStr">
        <is>
          <t>Date</t>
        </is>
      </c>
      <c r="B4" s="8" t="inlineStr">
        <is>
          <t>Plot</t>
        </is>
      </c>
      <c r="C4" s="8" t="inlineStr">
        <is>
          <t>Crop</t>
        </is>
      </c>
      <c r="D4" s="8" t="inlineStr">
        <is>
          <t>Qty (quintal)</t>
        </is>
      </c>
      <c r="E4" s="8" t="inlineStr">
        <is>
          <t>Rate per quintal (₹)</t>
        </is>
      </c>
      <c r="F4" s="8" t="inlineStr">
        <is>
          <t>Gross (₹)</t>
        </is>
      </c>
      <c r="G4" s="8" t="inlineStr">
        <is>
          <t>Market charges (₹)</t>
        </is>
      </c>
      <c r="H4" s="8" t="inlineStr">
        <is>
          <t>Transport (₹)</t>
        </is>
      </c>
      <c r="I4" s="8" t="inlineStr">
        <is>
          <t>Net (₹)</t>
        </is>
      </c>
    </row>
    <row r="5">
      <c r="A5" s="4" t="n">
        <v>46293</v>
      </c>
      <c r="B5" s="5" t="inlineStr">
        <is>
          <t>P4</t>
        </is>
      </c>
      <c r="C5" s="10">
        <f>_xlfn.XLOOKUP(B5,Setup!$A$9:$A$12,Setup!$B$9:$B$12,"Check plot")</f>
        <v/>
      </c>
      <c r="D5" s="11" t="n">
        <v>18</v>
      </c>
      <c r="E5" s="7" t="n">
        <v>2100</v>
      </c>
      <c r="F5" s="12">
        <f>ROUND(D5*E5,0)</f>
        <v/>
      </c>
      <c r="G5" s="12">
        <f>ROUND(F5*Setup!$B$5,0)</f>
        <v/>
      </c>
      <c r="H5" s="12">
        <f>D5*Setup!$B$6</f>
        <v/>
      </c>
      <c r="I5" s="12">
        <f>F5-G5-H5</f>
        <v/>
      </c>
    </row>
    <row r="6">
      <c r="A6" s="4" t="n">
        <v>46298</v>
      </c>
      <c r="B6" s="5" t="inlineStr">
        <is>
          <t>P4</t>
        </is>
      </c>
      <c r="C6" s="10">
        <f>_xlfn.XLOOKUP(B6,Setup!$A$9:$A$12,Setup!$B$9:$B$12,"Check plot")</f>
        <v/>
      </c>
      <c r="D6" s="11" t="n">
        <v>17.5</v>
      </c>
      <c r="E6" s="7" t="n">
        <v>2150</v>
      </c>
      <c r="F6" s="12">
        <f>ROUND(D6*E6,0)</f>
        <v/>
      </c>
      <c r="G6" s="12">
        <f>ROUND(F6*Setup!$B$5,0)</f>
        <v/>
      </c>
      <c r="H6" s="12">
        <f>D6*Setup!$B$6</f>
        <v/>
      </c>
      <c r="I6" s="12">
        <f>F6-G6-H6</f>
        <v/>
      </c>
    </row>
    <row r="7">
      <c r="A7" s="4" t="n">
        <v>46303</v>
      </c>
      <c r="B7" s="5" t="inlineStr">
        <is>
          <t>P1</t>
        </is>
      </c>
      <c r="C7" s="10">
        <f>_xlfn.XLOOKUP(B7,Setup!$A$9:$A$12,Setup!$B$9:$B$12,"Check plot")</f>
        <v/>
      </c>
      <c r="D7" s="11" t="n">
        <v>14</v>
      </c>
      <c r="E7" s="7" t="n">
        <v>4550</v>
      </c>
      <c r="F7" s="12">
        <f>ROUND(D7*E7,0)</f>
        <v/>
      </c>
      <c r="G7" s="12">
        <f>ROUND(F7*Setup!$B$5,0)</f>
        <v/>
      </c>
      <c r="H7" s="12">
        <f>D7*Setup!$B$6</f>
        <v/>
      </c>
      <c r="I7" s="12">
        <f>F7-G7-H7</f>
        <v/>
      </c>
    </row>
    <row r="8">
      <c r="A8" s="4" t="n">
        <v>46307</v>
      </c>
      <c r="B8" s="5" t="inlineStr">
        <is>
          <t>P1</t>
        </is>
      </c>
      <c r="C8" s="10">
        <f>_xlfn.XLOOKUP(B8,Setup!$A$9:$A$12,Setup!$B$9:$B$12,"Check plot")</f>
        <v/>
      </c>
      <c r="D8" s="11" t="n">
        <v>12.5</v>
      </c>
      <c r="E8" s="7" t="n">
        <v>4600</v>
      </c>
      <c r="F8" s="12">
        <f>ROUND(D8*E8,0)</f>
        <v/>
      </c>
      <c r="G8" s="12">
        <f>ROUND(F8*Setup!$B$5,0)</f>
        <v/>
      </c>
      <c r="H8" s="12">
        <f>D8*Setup!$B$6</f>
        <v/>
      </c>
      <c r="I8" s="12">
        <f>F8-G8-H8</f>
        <v/>
      </c>
    </row>
    <row r="9">
      <c r="A9" s="4" t="n">
        <v>46305</v>
      </c>
      <c r="B9" s="5" t="inlineStr">
        <is>
          <t>P2</t>
        </is>
      </c>
      <c r="C9" s="10">
        <f>_xlfn.XLOOKUP(B9,Setup!$A$9:$A$12,Setup!$B$9:$B$12,"Check plot")</f>
        <v/>
      </c>
      <c r="D9" s="11" t="n">
        <v>65</v>
      </c>
      <c r="E9" s="7" t="n">
        <v>1450</v>
      </c>
      <c r="F9" s="12">
        <f>ROUND(D9*E9,0)</f>
        <v/>
      </c>
      <c r="G9" s="12">
        <f>ROUND(F9*Setup!$B$5,0)</f>
        <v/>
      </c>
      <c r="H9" s="12">
        <f>D9*Setup!$B$6</f>
        <v/>
      </c>
      <c r="I9" s="12">
        <f>F9-G9-H9</f>
        <v/>
      </c>
    </row>
    <row r="10">
      <c r="A10" s="4" t="n">
        <v>46310</v>
      </c>
      <c r="B10" s="5" t="inlineStr">
        <is>
          <t>P2</t>
        </is>
      </c>
      <c r="C10" s="10">
        <f>_xlfn.XLOOKUP(B10,Setup!$A$9:$A$12,Setup!$B$9:$B$12,"Check plot")</f>
        <v/>
      </c>
      <c r="D10" s="11" t="n">
        <v>58</v>
      </c>
      <c r="E10" s="7" t="n">
        <v>1600</v>
      </c>
      <c r="F10" s="12">
        <f>ROUND(D10*E10,0)</f>
        <v/>
      </c>
      <c r="G10" s="12">
        <f>ROUND(F10*Setup!$B$5,0)</f>
        <v/>
      </c>
      <c r="H10" s="12">
        <f>D10*Setup!$B$6</f>
        <v/>
      </c>
      <c r="I10" s="12">
        <f>F10-G10-H10</f>
        <v/>
      </c>
    </row>
  </sheetData>
  <dataValidations count="1">
    <dataValidation sqref="B5:B2000" showDropDown="0" showInputMessage="0" showErrorMessage="1" allowBlank="1" errorTitle="Not in the list" error="Pick a value from the list" type="list">
      <formula1>=Setup!$A$9:$A$12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8" customWidth="1" min="3" max="3"/>
    <col width="11" customWidth="1" min="4" max="4"/>
    <col width="11" customWidth="1" min="5" max="5"/>
    <col width="10" customWidth="1" min="6" max="6"/>
    <col width="9" customWidth="1" min="7" max="7"/>
    <col width="9" customWidth="1" min="8" max="8"/>
    <col width="10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Crop profit and loss by plot</t>
        </is>
      </c>
    </row>
    <row r="2">
      <c r="A2" s="2" t="inlineStr">
        <is>
          <t>Cost per quintal = cost ÷ quantity sold: the lowest rate at which the crop breaks even.</t>
        </is>
      </c>
    </row>
    <row r="4">
      <c r="A4" s="8" t="inlineStr">
        <is>
          <t>Plot</t>
        </is>
      </c>
      <c r="B4" s="8" t="inlineStr">
        <is>
          <t>Crop</t>
        </is>
      </c>
      <c r="C4" s="8" t="inlineStr">
        <is>
          <t>Area (acres)</t>
        </is>
      </c>
      <c r="D4" s="8" t="inlineStr">
        <is>
          <t>Cost (₹)</t>
        </is>
      </c>
      <c r="E4" s="8" t="inlineStr">
        <is>
          <t>Cost per acre (₹)</t>
        </is>
      </c>
      <c r="F4" s="8" t="inlineStr">
        <is>
          <t>Qty sold (quintal)</t>
        </is>
      </c>
      <c r="G4" s="8" t="inlineStr">
        <is>
          <t>Yield per acre</t>
        </is>
      </c>
      <c r="H4" s="8" t="inlineStr">
        <is>
          <t>Expected yield</t>
        </is>
      </c>
      <c r="I4" s="8" t="inlineStr">
        <is>
          <t>Yield vs expected</t>
        </is>
      </c>
      <c r="J4" s="8" t="inlineStr">
        <is>
          <t>Net sales (₹)</t>
        </is>
      </c>
      <c r="K4" s="8" t="inlineStr">
        <is>
          <t>Profit (₹)</t>
        </is>
      </c>
      <c r="L4" s="8" t="inlineStr">
        <is>
          <t>Profit per acre (₹)</t>
        </is>
      </c>
      <c r="M4" s="8" t="inlineStr">
        <is>
          <t>Cost per quintal (₹)</t>
        </is>
      </c>
      <c r="N4" s="8" t="inlineStr">
        <is>
          <t>Status</t>
        </is>
      </c>
    </row>
    <row r="5">
      <c r="A5" s="10">
        <f>Setup!A9</f>
        <v/>
      </c>
      <c r="B5" s="10">
        <f>Setup!B9</f>
        <v/>
      </c>
      <c r="C5" s="13">
        <f>Setup!C9</f>
        <v/>
      </c>
      <c r="D5" s="12">
        <f>SUMIFS(Expenses!$E$5:$E$3000,Expenses!$B$5:$B$3000,A5)</f>
        <v/>
      </c>
      <c r="E5" s="12">
        <f>D5/C5</f>
        <v/>
      </c>
      <c r="F5" s="13">
        <f>SUMIFS(Sales!$D$5:$D$2000,Sales!$B$5:$B$2000,A5)</f>
        <v/>
      </c>
      <c r="G5" s="13">
        <f>F5/C5</f>
        <v/>
      </c>
      <c r="H5" s="13">
        <f>Setup!D9</f>
        <v/>
      </c>
      <c r="I5" s="14">
        <f>G5/H5</f>
        <v/>
      </c>
      <c r="J5" s="12">
        <f>SUMIFS(Sales!$I$5:$I$2000,Sales!$B$5:$B$2000,A5)</f>
        <v/>
      </c>
      <c r="K5" s="12">
        <f>J5-D5</f>
        <v/>
      </c>
      <c r="L5" s="12">
        <f>K5/C5</f>
        <v/>
      </c>
      <c r="M5" s="12">
        <f>IFERROR(D5/F5,0)</f>
        <v/>
      </c>
      <c r="N5" s="10">
        <f>IF(F5=0,"Not harvested",IF(K5&gt;=0,"Profit","Loss"))</f>
        <v/>
      </c>
    </row>
    <row r="6">
      <c r="A6" s="10">
        <f>Setup!A10</f>
        <v/>
      </c>
      <c r="B6" s="10">
        <f>Setup!B10</f>
        <v/>
      </c>
      <c r="C6" s="13">
        <f>Setup!C10</f>
        <v/>
      </c>
      <c r="D6" s="12">
        <f>SUMIFS(Expenses!$E$5:$E$3000,Expenses!$B$5:$B$3000,A6)</f>
        <v/>
      </c>
      <c r="E6" s="12">
        <f>D6/C6</f>
        <v/>
      </c>
      <c r="F6" s="13">
        <f>SUMIFS(Sales!$D$5:$D$2000,Sales!$B$5:$B$2000,A6)</f>
        <v/>
      </c>
      <c r="G6" s="13">
        <f>F6/C6</f>
        <v/>
      </c>
      <c r="H6" s="13">
        <f>Setup!D10</f>
        <v/>
      </c>
      <c r="I6" s="14">
        <f>G6/H6</f>
        <v/>
      </c>
      <c r="J6" s="12">
        <f>SUMIFS(Sales!$I$5:$I$2000,Sales!$B$5:$B$2000,A6)</f>
        <v/>
      </c>
      <c r="K6" s="12">
        <f>J6-D6</f>
        <v/>
      </c>
      <c r="L6" s="12">
        <f>K6/C6</f>
        <v/>
      </c>
      <c r="M6" s="12">
        <f>IFERROR(D6/F6,0)</f>
        <v/>
      </c>
      <c r="N6" s="10">
        <f>IF(F6=0,"Not harvested",IF(K6&gt;=0,"Profit","Loss"))</f>
        <v/>
      </c>
    </row>
    <row r="7">
      <c r="A7" s="10">
        <f>Setup!A11</f>
        <v/>
      </c>
      <c r="B7" s="10">
        <f>Setup!B11</f>
        <v/>
      </c>
      <c r="C7" s="13">
        <f>Setup!C11</f>
        <v/>
      </c>
      <c r="D7" s="12">
        <f>SUMIFS(Expenses!$E$5:$E$3000,Expenses!$B$5:$B$3000,A7)</f>
        <v/>
      </c>
      <c r="E7" s="12">
        <f>D7/C7</f>
        <v/>
      </c>
      <c r="F7" s="13">
        <f>SUMIFS(Sales!$D$5:$D$2000,Sales!$B$5:$B$2000,A7)</f>
        <v/>
      </c>
      <c r="G7" s="13">
        <f>F7/C7</f>
        <v/>
      </c>
      <c r="H7" s="13">
        <f>Setup!D11</f>
        <v/>
      </c>
      <c r="I7" s="14">
        <f>G7/H7</f>
        <v/>
      </c>
      <c r="J7" s="12">
        <f>SUMIFS(Sales!$I$5:$I$2000,Sales!$B$5:$B$2000,A7)</f>
        <v/>
      </c>
      <c r="K7" s="12">
        <f>J7-D7</f>
        <v/>
      </c>
      <c r="L7" s="12">
        <f>K7/C7</f>
        <v/>
      </c>
      <c r="M7" s="12">
        <f>IFERROR(D7/F7,0)</f>
        <v/>
      </c>
      <c r="N7" s="10">
        <f>IF(F7=0,"Not harvested",IF(K7&gt;=0,"Profit","Loss"))</f>
        <v/>
      </c>
    </row>
    <row r="8">
      <c r="A8" s="10">
        <f>Setup!A12</f>
        <v/>
      </c>
      <c r="B8" s="10">
        <f>Setup!B12</f>
        <v/>
      </c>
      <c r="C8" s="13">
        <f>Setup!C12</f>
        <v/>
      </c>
      <c r="D8" s="12">
        <f>SUMIFS(Expenses!$E$5:$E$3000,Expenses!$B$5:$B$3000,A8)</f>
        <v/>
      </c>
      <c r="E8" s="12">
        <f>D8/C8</f>
        <v/>
      </c>
      <c r="F8" s="13">
        <f>SUMIFS(Sales!$D$5:$D$2000,Sales!$B$5:$B$2000,A8)</f>
        <v/>
      </c>
      <c r="G8" s="13">
        <f>F8/C8</f>
        <v/>
      </c>
      <c r="H8" s="13">
        <f>Setup!D12</f>
        <v/>
      </c>
      <c r="I8" s="14">
        <f>G8/H8</f>
        <v/>
      </c>
      <c r="J8" s="12">
        <f>SUMIFS(Sales!$I$5:$I$2000,Sales!$B$5:$B$2000,A8)</f>
        <v/>
      </c>
      <c r="K8" s="12">
        <f>J8-D8</f>
        <v/>
      </c>
      <c r="L8" s="12">
        <f>K8/C8</f>
        <v/>
      </c>
      <c r="M8" s="12">
        <f>IFERROR(D8/F8,0)</f>
        <v/>
      </c>
      <c r="N8" s="10">
        <f>IF(F8=0,"Not harvested",IF(K8&gt;=0,"Profit","Loss"))</f>
        <v/>
      </c>
    </row>
    <row r="9">
      <c r="A9" s="15" t="inlineStr">
        <is>
          <t>Total</t>
        </is>
      </c>
      <c r="C9" s="16">
        <f>SUM(C5:C8)</f>
        <v/>
      </c>
      <c r="D9" s="17">
        <f>SUM(D5:D8)</f>
        <v/>
      </c>
      <c r="J9" s="17">
        <f>SUM(J5:J8)</f>
        <v/>
      </c>
      <c r="K9" s="17">
        <f>J9-D9</f>
        <v/>
      </c>
      <c r="L9" s="17">
        <f>K9/C9</f>
        <v/>
      </c>
    </row>
  </sheetData>
  <conditionalFormatting sqref="N5:N8">
    <cfRule type="cellIs" priority="1" operator="equal" dxfId="0">
      <formula>"Loss"</formula>
    </cfRule>
    <cfRule type="cellIs" priority="2" operator="equal" dxfId="1">
      <formula>"Not harvested"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</cols>
  <sheetData>
    <row r="1">
      <c r="A1" s="1" t="inlineStr">
        <is>
          <t>Expenses by head and plot</t>
        </is>
      </c>
    </row>
    <row r="2">
      <c r="A2" s="2" t="inlineStr">
        <is>
          <t>SUMIFS with two conditions: head and plot.</t>
        </is>
      </c>
    </row>
    <row r="4">
      <c r="A4" s="8" t="inlineStr">
        <is>
          <t>Head</t>
        </is>
      </c>
      <c r="B4" s="8" t="inlineStr">
        <is>
          <t>P1</t>
        </is>
      </c>
      <c r="C4" s="8" t="inlineStr">
        <is>
          <t>P2</t>
        </is>
      </c>
      <c r="D4" s="8" t="inlineStr">
        <is>
          <t>P3</t>
        </is>
      </c>
      <c r="E4" s="8" t="inlineStr">
        <is>
          <t>P4</t>
        </is>
      </c>
      <c r="F4" s="8" t="inlineStr">
        <is>
          <t>Total (₹)</t>
        </is>
      </c>
    </row>
    <row r="5">
      <c r="A5" s="10">
        <f>Setup!G9</f>
        <v/>
      </c>
      <c r="B5" s="12">
        <f>SUMIFS(Expenses!$E$5:$E$3000,Expenses!$D$5:$D$3000,$A5,Expenses!$B$5:$B$3000,B$4)</f>
        <v/>
      </c>
      <c r="C5" s="12">
        <f>SUMIFS(Expenses!$E$5:$E$3000,Expenses!$D$5:$D$3000,$A5,Expenses!$B$5:$B$3000,C$4)</f>
        <v/>
      </c>
      <c r="D5" s="12">
        <f>SUMIFS(Expenses!$E$5:$E$3000,Expenses!$D$5:$D$3000,$A5,Expenses!$B$5:$B$3000,D$4)</f>
        <v/>
      </c>
      <c r="E5" s="12">
        <f>SUMIFS(Expenses!$E$5:$E$3000,Expenses!$D$5:$D$3000,$A5,Expenses!$B$5:$B$3000,E$4)</f>
        <v/>
      </c>
      <c r="F5" s="12">
        <f>SUM(B5:E5)</f>
        <v/>
      </c>
    </row>
    <row r="6">
      <c r="A6" s="10">
        <f>Setup!G10</f>
        <v/>
      </c>
      <c r="B6" s="12">
        <f>SUMIFS(Expenses!$E$5:$E$3000,Expenses!$D$5:$D$3000,$A6,Expenses!$B$5:$B$3000,B$4)</f>
        <v/>
      </c>
      <c r="C6" s="12">
        <f>SUMIFS(Expenses!$E$5:$E$3000,Expenses!$D$5:$D$3000,$A6,Expenses!$B$5:$B$3000,C$4)</f>
        <v/>
      </c>
      <c r="D6" s="12">
        <f>SUMIFS(Expenses!$E$5:$E$3000,Expenses!$D$5:$D$3000,$A6,Expenses!$B$5:$B$3000,D$4)</f>
        <v/>
      </c>
      <c r="E6" s="12">
        <f>SUMIFS(Expenses!$E$5:$E$3000,Expenses!$D$5:$D$3000,$A6,Expenses!$B$5:$B$3000,E$4)</f>
        <v/>
      </c>
      <c r="F6" s="12">
        <f>SUM(B6:E6)</f>
        <v/>
      </c>
    </row>
    <row r="7">
      <c r="A7" s="10">
        <f>Setup!G11</f>
        <v/>
      </c>
      <c r="B7" s="12">
        <f>SUMIFS(Expenses!$E$5:$E$3000,Expenses!$D$5:$D$3000,$A7,Expenses!$B$5:$B$3000,B$4)</f>
        <v/>
      </c>
      <c r="C7" s="12">
        <f>SUMIFS(Expenses!$E$5:$E$3000,Expenses!$D$5:$D$3000,$A7,Expenses!$B$5:$B$3000,C$4)</f>
        <v/>
      </c>
      <c r="D7" s="12">
        <f>SUMIFS(Expenses!$E$5:$E$3000,Expenses!$D$5:$D$3000,$A7,Expenses!$B$5:$B$3000,D$4)</f>
        <v/>
      </c>
      <c r="E7" s="12">
        <f>SUMIFS(Expenses!$E$5:$E$3000,Expenses!$D$5:$D$3000,$A7,Expenses!$B$5:$B$3000,E$4)</f>
        <v/>
      </c>
      <c r="F7" s="12">
        <f>SUM(B7:E7)</f>
        <v/>
      </c>
    </row>
    <row r="8">
      <c r="A8" s="10">
        <f>Setup!G12</f>
        <v/>
      </c>
      <c r="B8" s="12">
        <f>SUMIFS(Expenses!$E$5:$E$3000,Expenses!$D$5:$D$3000,$A8,Expenses!$B$5:$B$3000,B$4)</f>
        <v/>
      </c>
      <c r="C8" s="12">
        <f>SUMIFS(Expenses!$E$5:$E$3000,Expenses!$D$5:$D$3000,$A8,Expenses!$B$5:$B$3000,C$4)</f>
        <v/>
      </c>
      <c r="D8" s="12">
        <f>SUMIFS(Expenses!$E$5:$E$3000,Expenses!$D$5:$D$3000,$A8,Expenses!$B$5:$B$3000,D$4)</f>
        <v/>
      </c>
      <c r="E8" s="12">
        <f>SUMIFS(Expenses!$E$5:$E$3000,Expenses!$D$5:$D$3000,$A8,Expenses!$B$5:$B$3000,E$4)</f>
        <v/>
      </c>
      <c r="F8" s="12">
        <f>SUM(B8:E8)</f>
        <v/>
      </c>
    </row>
    <row r="9">
      <c r="A9" s="10">
        <f>Setup!G13</f>
        <v/>
      </c>
      <c r="B9" s="12">
        <f>SUMIFS(Expenses!$E$5:$E$3000,Expenses!$D$5:$D$3000,$A9,Expenses!$B$5:$B$3000,B$4)</f>
        <v/>
      </c>
      <c r="C9" s="12">
        <f>SUMIFS(Expenses!$E$5:$E$3000,Expenses!$D$5:$D$3000,$A9,Expenses!$B$5:$B$3000,C$4)</f>
        <v/>
      </c>
      <c r="D9" s="12">
        <f>SUMIFS(Expenses!$E$5:$E$3000,Expenses!$D$5:$D$3000,$A9,Expenses!$B$5:$B$3000,D$4)</f>
        <v/>
      </c>
      <c r="E9" s="12">
        <f>SUMIFS(Expenses!$E$5:$E$3000,Expenses!$D$5:$D$3000,$A9,Expenses!$B$5:$B$3000,E$4)</f>
        <v/>
      </c>
      <c r="F9" s="12">
        <f>SUM(B9:E9)</f>
        <v/>
      </c>
    </row>
    <row r="10">
      <c r="A10" s="10">
        <f>Setup!G14</f>
        <v/>
      </c>
      <c r="B10" s="12">
        <f>SUMIFS(Expenses!$E$5:$E$3000,Expenses!$D$5:$D$3000,$A10,Expenses!$B$5:$B$3000,B$4)</f>
        <v/>
      </c>
      <c r="C10" s="12">
        <f>SUMIFS(Expenses!$E$5:$E$3000,Expenses!$D$5:$D$3000,$A10,Expenses!$B$5:$B$3000,C$4)</f>
        <v/>
      </c>
      <c r="D10" s="12">
        <f>SUMIFS(Expenses!$E$5:$E$3000,Expenses!$D$5:$D$3000,$A10,Expenses!$B$5:$B$3000,D$4)</f>
        <v/>
      </c>
      <c r="E10" s="12">
        <f>SUMIFS(Expenses!$E$5:$E$3000,Expenses!$D$5:$D$3000,$A10,Expenses!$B$5:$B$3000,E$4)</f>
        <v/>
      </c>
      <c r="F10" s="12">
        <f>SUM(B10:E10)</f>
        <v/>
      </c>
    </row>
    <row r="11">
      <c r="A11" s="15" t="inlineStr">
        <is>
          <t>Total</t>
        </is>
      </c>
      <c r="B11" s="17">
        <f>SUM(B5:B10)</f>
        <v/>
      </c>
      <c r="C11" s="17">
        <f>SUM(C5:C10)</f>
        <v/>
      </c>
      <c r="D11" s="17">
        <f>SUM(D5:D10)</f>
        <v/>
      </c>
      <c r="E11" s="17">
        <f>SUM(E5:E10)</f>
        <v/>
      </c>
      <c r="F11" s="17">
        <f>SUM(F5:F10)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</cols>
  <sheetData>
    <row r="1">
      <c r="A1" s="1" t="inlineStr">
        <is>
          <t>Printable crop card</t>
        </is>
      </c>
    </row>
    <row r="2">
      <c r="A2" s="2" t="inlineStr">
        <is>
          <t>Type a plot in B4. Print A1:B16.</t>
        </is>
      </c>
    </row>
    <row r="3">
      <c r="A3" s="3" t="inlineStr">
        <is>
          <t>Bagale Farm, Solapur, kharif 2026</t>
        </is>
      </c>
    </row>
    <row r="4">
      <c r="A4" s="3" t="inlineStr">
        <is>
          <t>Plot</t>
        </is>
      </c>
      <c r="B4" s="5" t="inlineStr">
        <is>
          <t>P1</t>
        </is>
      </c>
    </row>
    <row r="6">
      <c r="A6" s="3" t="inlineStr">
        <is>
          <t>Crop</t>
        </is>
      </c>
      <c r="B6" s="10">
        <f>_xlfn.XLOOKUP($B$4,'Crop profit'!$A$5:$A$8,'Crop profit'!$B$5:$B$8,"Not found")</f>
        <v/>
      </c>
    </row>
    <row r="7">
      <c r="A7" s="3" t="inlineStr">
        <is>
          <t>Area (acres)</t>
        </is>
      </c>
      <c r="B7" s="13">
        <f>_xlfn.XLOOKUP($B$4,'Crop profit'!$A$5:$A$8,'Crop profit'!$C$5:$C$8,"Not found")</f>
        <v/>
      </c>
    </row>
    <row r="8">
      <c r="A8" s="3" t="inlineStr">
        <is>
          <t>Cost (₹)</t>
        </is>
      </c>
      <c r="B8" s="12">
        <f>_xlfn.XLOOKUP($B$4,'Crop profit'!$A$5:$A$8,'Crop profit'!$D$5:$D$8,"Not found")</f>
        <v/>
      </c>
    </row>
    <row r="9">
      <c r="A9" s="3" t="inlineStr">
        <is>
          <t>Qty sold (quintal)</t>
        </is>
      </c>
      <c r="B9" s="13">
        <f>_xlfn.XLOOKUP($B$4,'Crop profit'!$A$5:$A$8,'Crop profit'!$F$5:$F$8,"Not found")</f>
        <v/>
      </c>
    </row>
    <row r="10">
      <c r="A10" s="3" t="inlineStr">
        <is>
          <t>Yield per acre</t>
        </is>
      </c>
      <c r="B10" s="13">
        <f>_xlfn.XLOOKUP($B$4,'Crop profit'!$A$5:$A$8,'Crop profit'!$G$5:$G$8,"Not found")</f>
        <v/>
      </c>
    </row>
    <row r="11">
      <c r="A11" s="3" t="inlineStr">
        <is>
          <t>Net sales (₹)</t>
        </is>
      </c>
      <c r="B11" s="12">
        <f>_xlfn.XLOOKUP($B$4,'Crop profit'!$A$5:$A$8,'Crop profit'!$J$5:$J$8,"Not found")</f>
        <v/>
      </c>
    </row>
    <row r="12">
      <c r="A12" s="3" t="inlineStr">
        <is>
          <t>Profit (₹)</t>
        </is>
      </c>
      <c r="B12" s="12">
        <f>_xlfn.XLOOKUP($B$4,'Crop profit'!$A$5:$A$8,'Crop profit'!$K$5:$K$8,"Not found")</f>
        <v/>
      </c>
    </row>
    <row r="13">
      <c r="A13" s="3" t="inlineStr">
        <is>
          <t>Profit per acre (₹)</t>
        </is>
      </c>
      <c r="B13" s="12">
        <f>_xlfn.XLOOKUP($B$4,'Crop profit'!$A$5:$A$8,'Crop profit'!$L$5:$L$8,"Not found")</f>
        <v/>
      </c>
    </row>
    <row r="14">
      <c r="A14" s="3" t="inlineStr">
        <is>
          <t>Cost per quintal (₹)</t>
        </is>
      </c>
      <c r="B14" s="12">
        <f>_xlfn.XLOOKUP($B$4,'Crop profit'!$A$5:$A$8,'Crop profit'!$M$5:$M$8,"Not found")</f>
        <v/>
      </c>
    </row>
    <row r="16">
      <c r="A16" t="inlineStr">
        <is>
          <t>Compare cost per quintal with the market rate and the support price announced for the season.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Farm dashboard: kharif 2026</t>
        </is>
      </c>
    </row>
    <row r="2">
      <c r="A2" s="2" t="inlineStr">
        <is>
          <t>Formulas over Crop profit and Report.</t>
        </is>
      </c>
    </row>
    <row r="4" ht="32" customHeight="1">
      <c r="A4" s="8" t="inlineStr">
        <is>
          <t>Total cost</t>
        </is>
      </c>
      <c r="B4" s="8" t="inlineStr">
        <is>
          <t>Net sales</t>
        </is>
      </c>
      <c r="C4" s="8" t="inlineStr">
        <is>
          <t>Profit so far</t>
        </is>
      </c>
      <c r="D4" s="8" t="inlineStr">
        <is>
          <t>Profit per acre</t>
        </is>
      </c>
      <c r="E4" s="8" t="inlineStr">
        <is>
          <t>Best crop per acre</t>
        </is>
      </c>
      <c r="F4" s="8" t="inlineStr">
        <is>
          <t>Quintals sold</t>
        </is>
      </c>
    </row>
    <row r="5" ht="30" customHeight="1">
      <c r="A5" s="18">
        <f>'Crop profit'!D9</f>
        <v/>
      </c>
      <c r="B5" s="18">
        <f>'Crop profit'!J9</f>
        <v/>
      </c>
      <c r="C5" s="18">
        <f>'Crop profit'!K9</f>
        <v/>
      </c>
      <c r="D5" s="18">
        <f>'Crop profit'!L9</f>
        <v/>
      </c>
      <c r="E5" s="19">
        <f>INDEX('Crop profit'!B5:B8,MATCH(MAX('Crop profit'!L5:L8),'Crop profit'!L5:L8,0))</f>
        <v/>
      </c>
      <c r="F5" s="20">
        <f>SUM(Sales!$D$5:$D$2000)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