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Employees" sheetId="3" state="visible" r:id="rId3"/>
    <sheet xmlns:r="http://schemas.openxmlformats.org/officeDocument/2006/relationships" name="Claims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Claim form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'Claim form'!$A$1:$B$16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2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5" fontId="0" fillId="4" borderId="1" pivotButton="0" quotePrefix="0" xfId="0"/>
    <xf numFmtId="0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Claimed and allowed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'Summary'!$A$14:$A$20</f>
            </numRef>
          </cat>
          <val>
            <numRef>
              <f>'Summary'!$B$14:$B$20</f>
            </numRef>
          </val>
        </ser>
        <ser>
          <idx val="1"/>
          <order val="1"/>
          <tx>
            <strRef>
              <f>'Summary'!C13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'Summary'!$A$14:$A$20</f>
            </numRef>
          </cat>
          <val>
            <numRef>
              <f>'Summary'!$C$14:$C$20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Claimed by employee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'Summary'!$B$5:$B$9</f>
            </numRef>
          </cat>
          <val>
            <numRef>
              <f>'Summary'!$D$5:$D$9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Expense reimbursement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(rates per km, limits, bill rule), Employees, Claims, Summary, Claim form (printable), Dashboard.</t>
        </is>
      </c>
    </row>
    <row r="8">
      <c r="A8" t="inlineStr">
        <is>
          <t>Type the km for travel claims; the amount works itself out. Type the amount for everything else.</t>
        </is>
      </c>
    </row>
    <row r="9">
      <c r="A9" t="inlineStr">
        <is>
          <t>Type the paid date when money is sent; the status changes to Paid.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</cols>
  <sheetData>
    <row r="1">
      <c r="A1" s="1" t="inlineStr">
        <is>
          <t>Expense Reimbursement System: Setup (Ravina Consultants, Kolhapur)</t>
        </is>
      </c>
    </row>
    <row r="2">
      <c r="A2" s="2" t="inlineStr">
        <is>
          <t>Made-up claims for September and October 2026. Limits and rate per km are company policy, set by you.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Car rate per km (₹)</t>
        </is>
      </c>
      <c r="B4" s="5" t="n">
        <v>9</v>
      </c>
    </row>
    <row r="5">
      <c r="A5" s="3" t="inlineStr">
        <is>
          <t>Bike rate per km (₹)</t>
        </is>
      </c>
      <c r="B5" s="5" t="n">
        <v>4</v>
      </c>
    </row>
    <row r="6">
      <c r="A6" s="3" t="inlineStr">
        <is>
          <t>Bill needed above (₹)</t>
        </is>
      </c>
      <c r="B6" s="5" t="n">
        <v>300</v>
      </c>
    </row>
    <row r="8">
      <c r="A8" s="6" t="inlineStr">
        <is>
          <t>Category</t>
        </is>
      </c>
      <c r="B8" s="6" t="inlineStr">
        <is>
          <t>Limit per claim (₹, 0 = by km)</t>
        </is>
      </c>
    </row>
    <row r="9">
      <c r="A9" s="7" t="inlineStr">
        <is>
          <t>Car travel</t>
        </is>
      </c>
      <c r="B9" s="5" t="n">
        <v>0</v>
      </c>
    </row>
    <row r="10">
      <c r="A10" s="7" t="inlineStr">
        <is>
          <t>Bike travel</t>
        </is>
      </c>
      <c r="B10" s="5" t="n">
        <v>0</v>
      </c>
    </row>
    <row r="11">
      <c r="A11" s="7" t="inlineStr">
        <is>
          <t>Taxi and auto</t>
        </is>
      </c>
      <c r="B11" s="5" t="n">
        <v>1500</v>
      </c>
    </row>
    <row r="12">
      <c r="A12" s="7" t="inlineStr">
        <is>
          <t>Meals</t>
        </is>
      </c>
      <c r="B12" s="5" t="n">
        <v>600</v>
      </c>
    </row>
    <row r="13">
      <c r="A13" s="7" t="inlineStr">
        <is>
          <t>Hotel stay</t>
        </is>
      </c>
      <c r="B13" s="5" t="n">
        <v>3500</v>
      </c>
    </row>
    <row r="14">
      <c r="A14" s="7" t="inlineStr">
        <is>
          <t>Client meeting</t>
        </is>
      </c>
      <c r="B14" s="5" t="n">
        <v>2500</v>
      </c>
    </row>
    <row r="15">
      <c r="A15" s="7" t="inlineStr">
        <is>
          <t>Office supplies</t>
        </is>
      </c>
      <c r="B15" s="5" t="n">
        <v>2000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0" customWidth="1" min="4" max="4"/>
  </cols>
  <sheetData>
    <row r="1">
      <c r="A1" s="1" t="inlineStr">
        <is>
          <t>Employees</t>
        </is>
      </c>
    </row>
    <row r="2">
      <c r="A2" s="2" t="inlineStr">
        <is>
          <t>One row per employee who can claim.</t>
        </is>
      </c>
    </row>
    <row r="4">
      <c r="A4" s="6" t="inlineStr">
        <is>
          <t>Employee ID</t>
        </is>
      </c>
      <c r="B4" s="6" t="inlineStr">
        <is>
          <t>Name</t>
        </is>
      </c>
      <c r="C4" s="6" t="inlineStr">
        <is>
          <t>Department</t>
        </is>
      </c>
      <c r="D4" s="6" t="inlineStr">
        <is>
          <t>Approver</t>
        </is>
      </c>
    </row>
    <row r="5">
      <c r="A5" s="7" t="inlineStr">
        <is>
          <t>E01</t>
        </is>
      </c>
      <c r="B5" s="7" t="inlineStr">
        <is>
          <t>Shraddha Patil</t>
        </is>
      </c>
      <c r="C5" s="7" t="inlineStr">
        <is>
          <t>Consulting</t>
        </is>
      </c>
      <c r="D5" s="7" t="inlineStr">
        <is>
          <t>Ravina</t>
        </is>
      </c>
    </row>
    <row r="6">
      <c r="A6" s="7" t="inlineStr">
        <is>
          <t>E02</t>
        </is>
      </c>
      <c r="B6" s="7" t="inlineStr">
        <is>
          <t>Raja Jadhav</t>
        </is>
      </c>
      <c r="C6" s="7" t="inlineStr">
        <is>
          <t>Consulting</t>
        </is>
      </c>
      <c r="D6" s="7" t="inlineStr">
        <is>
          <t>Ravina</t>
        </is>
      </c>
    </row>
    <row r="7">
      <c r="A7" s="7" t="inlineStr">
        <is>
          <t>E03</t>
        </is>
      </c>
      <c r="B7" s="7" t="inlineStr">
        <is>
          <t>Zoya Khan</t>
        </is>
      </c>
      <c r="C7" s="7" t="inlineStr">
        <is>
          <t>Sales</t>
        </is>
      </c>
      <c r="D7" s="7" t="inlineStr">
        <is>
          <t>Ravindra</t>
        </is>
      </c>
    </row>
    <row r="8">
      <c r="A8" s="7" t="inlineStr">
        <is>
          <t>E04</t>
        </is>
      </c>
      <c r="B8" s="7" t="inlineStr">
        <is>
          <t>Amir Sayyed</t>
        </is>
      </c>
      <c r="C8" s="7" t="inlineStr">
        <is>
          <t>Sales</t>
        </is>
      </c>
      <c r="D8" s="7" t="inlineStr">
        <is>
          <t>Ravindra</t>
        </is>
      </c>
    </row>
    <row r="9">
      <c r="A9" s="7" t="inlineStr">
        <is>
          <t>E05</t>
        </is>
      </c>
      <c r="B9" s="7" t="inlineStr">
        <is>
          <t>Rani Pawar</t>
        </is>
      </c>
      <c r="C9" s="7" t="inlineStr">
        <is>
          <t>Admin</t>
        </is>
      </c>
      <c r="D9" s="7" t="inlineStr">
        <is>
          <t>Ravindra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14" customWidth="1" min="4" max="4"/>
    <col width="14" customWidth="1" min="5" max="5"/>
    <col width="20" customWidth="1" min="6" max="6"/>
    <col width="6" customWidth="1" min="7" max="7"/>
    <col width="12" customWidth="1" min="8" max="8"/>
    <col width="8" customWidth="1" min="9" max="9"/>
    <col width="11" customWidth="1" min="10" max="10"/>
    <col width="11" customWidth="1" min="11" max="11"/>
    <col width="10" customWidth="1" min="12" max="12"/>
    <col width="11" customWidth="1" min="13" max="13"/>
    <col width="11" customWidth="1" min="14" max="14"/>
    <col width="17" customWidth="1" min="15" max="15"/>
  </cols>
  <sheetData>
    <row r="1">
      <c r="A1" s="1" t="inlineStr">
        <is>
          <t>Expense claims</t>
        </is>
      </c>
    </row>
    <row r="2">
      <c r="A2" s="2" t="inlineStr">
        <is>
          <t>Travel by km = km × rate. Other categories: allowed = lower of amount and the limit. Payable only when approved, and a bill is needed above the amount on Setup.</t>
        </is>
      </c>
    </row>
    <row r="4">
      <c r="A4" s="6" t="inlineStr">
        <is>
          <t>Claim no</t>
        </is>
      </c>
      <c r="B4" s="6" t="inlineStr">
        <is>
          <t>Date</t>
        </is>
      </c>
      <c r="C4" s="6" t="inlineStr">
        <is>
          <t>Employee ID</t>
        </is>
      </c>
      <c r="D4" s="6" t="inlineStr">
        <is>
          <t>Name</t>
        </is>
      </c>
      <c r="E4" s="6" t="inlineStr">
        <is>
          <t>Category</t>
        </is>
      </c>
      <c r="F4" s="6" t="inlineStr">
        <is>
          <t>Purpose</t>
        </is>
      </c>
      <c r="G4" s="6" t="inlineStr">
        <is>
          <t>Km</t>
        </is>
      </c>
      <c r="H4" s="6" t="inlineStr">
        <is>
          <t>Amount claimed (₹)</t>
        </is>
      </c>
      <c r="I4" s="6" t="inlineStr">
        <is>
          <t>Bill attached</t>
        </is>
      </c>
      <c r="J4" s="6" t="inlineStr">
        <is>
          <t>Allowed (₹)</t>
        </is>
      </c>
      <c r="K4" s="6" t="inlineStr">
        <is>
          <t>Bill check</t>
        </is>
      </c>
      <c r="L4" s="6" t="inlineStr">
        <is>
          <t>Approval</t>
        </is>
      </c>
      <c r="M4" s="6" t="inlineStr">
        <is>
          <t>Payable (₹)</t>
        </is>
      </c>
      <c r="N4" s="6" t="inlineStr">
        <is>
          <t>Paid on</t>
        </is>
      </c>
      <c r="O4" s="6" t="inlineStr">
        <is>
          <t>Status</t>
        </is>
      </c>
    </row>
    <row r="5">
      <c r="A5" s="8">
        <f>"EX-"&amp;TEXT(ROW()-4,"000")</f>
        <v/>
      </c>
      <c r="B5" s="4" t="n">
        <v>46269</v>
      </c>
      <c r="C5" s="7" t="inlineStr">
        <is>
          <t>E01</t>
        </is>
      </c>
      <c r="D5" s="8">
        <f>_xlfn.XLOOKUP(C5,Employees!$A$5:$A$200,Employees!$B$5:$B$200,"Check ID")</f>
        <v/>
      </c>
      <c r="E5" s="7" t="inlineStr">
        <is>
          <t>Car travel</t>
        </is>
      </c>
      <c r="F5" s="7" t="inlineStr">
        <is>
          <t>Client visit, Sangli</t>
        </is>
      </c>
      <c r="G5" s="7" t="n">
        <v>180</v>
      </c>
      <c r="H5" s="9">
        <f>G5*IF(E5="Car travel",Setup!$B$4,Setup!$B$5)</f>
        <v/>
      </c>
      <c r="I5" s="7" t="inlineStr">
        <is>
          <t>Yes</t>
        </is>
      </c>
      <c r="J5" s="9">
        <f>IF(_xlfn.XLOOKUP(E5,Setup!$A$9:$A$15,Setup!$B$9:$B$15,0)=0,H5,MIN(H5,_xlfn.XLOOKUP(E5,Setup!$A$9:$A$15,Setup!$B$9:$B$15,0)))</f>
        <v/>
      </c>
      <c r="K5" s="8">
        <f>IF(AND(I5="No",H5&gt;Setup!$B$6,_xlfn.XLOOKUP(E5,Setup!$A$9:$A$15,Setup!$B$9:$B$15,0)&gt;0),"Bill missing","OK")</f>
        <v/>
      </c>
      <c r="L5" s="7" t="inlineStr">
        <is>
          <t>Approved</t>
        </is>
      </c>
      <c r="M5" s="9">
        <f>IF(AND(L5="Approved",K5="OK"),J5,0)</f>
        <v/>
      </c>
      <c r="N5" s="4" t="n">
        <v>46280</v>
      </c>
      <c r="O5" s="8">
        <f>IF(L5="Rejected","Rejected",IF(N5&lt;&gt;"","Paid",IF(L5="Pending","Awaiting approval",IF(K5&lt;&gt;"OK","Hold: bill missing","To pay"))))</f>
        <v/>
      </c>
    </row>
    <row r="6">
      <c r="A6" s="8">
        <f>"EX-"&amp;TEXT(ROW()-4,"000")</f>
        <v/>
      </c>
      <c r="B6" s="4" t="n">
        <v>46269</v>
      </c>
      <c r="C6" s="7" t="inlineStr">
        <is>
          <t>E01</t>
        </is>
      </c>
      <c r="D6" s="8">
        <f>_xlfn.XLOOKUP(C6,Employees!$A$5:$A$200,Employees!$B$5:$B$200,"Check ID")</f>
        <v/>
      </c>
      <c r="E6" s="7" t="inlineStr">
        <is>
          <t>Meals</t>
        </is>
      </c>
      <c r="F6" s="7" t="inlineStr">
        <is>
          <t>Lunch with client</t>
        </is>
      </c>
      <c r="G6" s="7" t="n"/>
      <c r="H6" s="5" t="n">
        <v>850</v>
      </c>
      <c r="I6" s="7" t="inlineStr">
        <is>
          <t>Yes</t>
        </is>
      </c>
      <c r="J6" s="9">
        <f>IF(_xlfn.XLOOKUP(E6,Setup!$A$9:$A$15,Setup!$B$9:$B$15,0)=0,H6,MIN(H6,_xlfn.XLOOKUP(E6,Setup!$A$9:$A$15,Setup!$B$9:$B$15,0)))</f>
        <v/>
      </c>
      <c r="K6" s="8">
        <f>IF(AND(I6="No",H6&gt;Setup!$B$6,_xlfn.XLOOKUP(E6,Setup!$A$9:$A$15,Setup!$B$9:$B$15,0)&gt;0),"Bill missing","OK")</f>
        <v/>
      </c>
      <c r="L6" s="7" t="inlineStr">
        <is>
          <t>Approved</t>
        </is>
      </c>
      <c r="M6" s="9">
        <f>IF(AND(L6="Approved",K6="OK"),J6,0)</f>
        <v/>
      </c>
      <c r="N6" s="4" t="n">
        <v>46280</v>
      </c>
      <c r="O6" s="8">
        <f>IF(L6="Rejected","Rejected",IF(N6&lt;&gt;"","Paid",IF(L6="Pending","Awaiting approval",IF(K6&lt;&gt;"OK","Hold: bill missing","To pay"))))</f>
        <v/>
      </c>
    </row>
    <row r="7">
      <c r="A7" s="8">
        <f>"EX-"&amp;TEXT(ROW()-4,"000")</f>
        <v/>
      </c>
      <c r="B7" s="4" t="n">
        <v>46275</v>
      </c>
      <c r="C7" s="7" t="inlineStr">
        <is>
          <t>E03</t>
        </is>
      </c>
      <c r="D7" s="8">
        <f>_xlfn.XLOOKUP(C7,Employees!$A$5:$A$200,Employees!$B$5:$B$200,"Check ID")</f>
        <v/>
      </c>
      <c r="E7" s="7" t="inlineStr">
        <is>
          <t>Hotel stay</t>
        </is>
      </c>
      <c r="F7" s="7" t="inlineStr">
        <is>
          <t>Pune, 1 night</t>
        </is>
      </c>
      <c r="G7" s="7" t="n"/>
      <c r="H7" s="5" t="n">
        <v>4200</v>
      </c>
      <c r="I7" s="7" t="inlineStr">
        <is>
          <t>Yes</t>
        </is>
      </c>
      <c r="J7" s="9">
        <f>IF(_xlfn.XLOOKUP(E7,Setup!$A$9:$A$15,Setup!$B$9:$B$15,0)=0,H7,MIN(H7,_xlfn.XLOOKUP(E7,Setup!$A$9:$A$15,Setup!$B$9:$B$15,0)))</f>
        <v/>
      </c>
      <c r="K7" s="8">
        <f>IF(AND(I7="No",H7&gt;Setup!$B$6,_xlfn.XLOOKUP(E7,Setup!$A$9:$A$15,Setup!$B$9:$B$15,0)&gt;0),"Bill missing","OK")</f>
        <v/>
      </c>
      <c r="L7" s="7" t="inlineStr">
        <is>
          <t>Approved</t>
        </is>
      </c>
      <c r="M7" s="9">
        <f>IF(AND(L7="Approved",K7="OK"),J7,0)</f>
        <v/>
      </c>
      <c r="N7" s="4" t="n">
        <v>46295</v>
      </c>
      <c r="O7" s="8">
        <f>IF(L7="Rejected","Rejected",IF(N7&lt;&gt;"","Paid",IF(L7="Pending","Awaiting approval",IF(K7&lt;&gt;"OK","Hold: bill missing","To pay"))))</f>
        <v/>
      </c>
    </row>
    <row r="8">
      <c r="A8" s="8">
        <f>"EX-"&amp;TEXT(ROW()-4,"000")</f>
        <v/>
      </c>
      <c r="B8" s="4" t="n">
        <v>46277</v>
      </c>
      <c r="C8" s="7" t="inlineStr">
        <is>
          <t>E04</t>
        </is>
      </c>
      <c r="D8" s="8">
        <f>_xlfn.XLOOKUP(C8,Employees!$A$5:$A$200,Employees!$B$5:$B$200,"Check ID")</f>
        <v/>
      </c>
      <c r="E8" s="7" t="inlineStr">
        <is>
          <t>Bike travel</t>
        </is>
      </c>
      <c r="F8" s="7" t="inlineStr">
        <is>
          <t>Market visits</t>
        </is>
      </c>
      <c r="G8" s="7" t="n">
        <v>210</v>
      </c>
      <c r="H8" s="9">
        <f>G8*IF(E8="Car travel",Setup!$B$4,Setup!$B$5)</f>
        <v/>
      </c>
      <c r="I8" s="7" t="inlineStr">
        <is>
          <t>No</t>
        </is>
      </c>
      <c r="J8" s="9">
        <f>IF(_xlfn.XLOOKUP(E8,Setup!$A$9:$A$15,Setup!$B$9:$B$15,0)=0,H8,MIN(H8,_xlfn.XLOOKUP(E8,Setup!$A$9:$A$15,Setup!$B$9:$B$15,0)))</f>
        <v/>
      </c>
      <c r="K8" s="8">
        <f>IF(AND(I8="No",H8&gt;Setup!$B$6,_xlfn.XLOOKUP(E8,Setup!$A$9:$A$15,Setup!$B$9:$B$15,0)&gt;0),"Bill missing","OK")</f>
        <v/>
      </c>
      <c r="L8" s="7" t="inlineStr">
        <is>
          <t>Approved</t>
        </is>
      </c>
      <c r="M8" s="9">
        <f>IF(AND(L8="Approved",K8="OK"),J8,0)</f>
        <v/>
      </c>
      <c r="N8" s="4" t="n">
        <v>46295</v>
      </c>
      <c r="O8" s="8">
        <f>IF(L8="Rejected","Rejected",IF(N8&lt;&gt;"","Paid",IF(L8="Pending","Awaiting approval",IF(K8&lt;&gt;"OK","Hold: bill missing","To pay"))))</f>
        <v/>
      </c>
    </row>
    <row r="9">
      <c r="A9" s="8">
        <f>"EX-"&amp;TEXT(ROW()-4,"000")</f>
        <v/>
      </c>
      <c r="B9" s="4" t="n">
        <v>46283</v>
      </c>
      <c r="C9" s="7" t="inlineStr">
        <is>
          <t>E02</t>
        </is>
      </c>
      <c r="D9" s="8">
        <f>_xlfn.XLOOKUP(C9,Employees!$A$5:$A$200,Employees!$B$5:$B$200,"Check ID")</f>
        <v/>
      </c>
      <c r="E9" s="7" t="inlineStr">
        <is>
          <t>Taxi and auto</t>
        </is>
      </c>
      <c r="F9" s="7" t="inlineStr">
        <is>
          <t>Station to site</t>
        </is>
      </c>
      <c r="G9" s="7" t="n"/>
      <c r="H9" s="5" t="n">
        <v>640</v>
      </c>
      <c r="I9" s="7" t="inlineStr">
        <is>
          <t>No</t>
        </is>
      </c>
      <c r="J9" s="9">
        <f>IF(_xlfn.XLOOKUP(E9,Setup!$A$9:$A$15,Setup!$B$9:$B$15,0)=0,H9,MIN(H9,_xlfn.XLOOKUP(E9,Setup!$A$9:$A$15,Setup!$B$9:$B$15,0)))</f>
        <v/>
      </c>
      <c r="K9" s="8">
        <f>IF(AND(I9="No",H9&gt;Setup!$B$6,_xlfn.XLOOKUP(E9,Setup!$A$9:$A$15,Setup!$B$9:$B$15,0)&gt;0),"Bill missing","OK")</f>
        <v/>
      </c>
      <c r="L9" s="7" t="inlineStr">
        <is>
          <t>Rejected</t>
        </is>
      </c>
      <c r="M9" s="9">
        <f>IF(AND(L9="Approved",K9="OK"),J9,0)</f>
        <v/>
      </c>
      <c r="N9" s="4" t="n"/>
      <c r="O9" s="8">
        <f>IF(L9="Rejected","Rejected",IF(N9&lt;&gt;"","Paid",IF(L9="Pending","Awaiting approval",IF(K9&lt;&gt;"OK","Hold: bill missing","To pay"))))</f>
        <v/>
      </c>
    </row>
    <row r="10">
      <c r="A10" s="8">
        <f>"EX-"&amp;TEXT(ROW()-4,"000")</f>
        <v/>
      </c>
      <c r="B10" s="4" t="n">
        <v>46290</v>
      </c>
      <c r="C10" s="7" t="inlineStr">
        <is>
          <t>E05</t>
        </is>
      </c>
      <c r="D10" s="8">
        <f>_xlfn.XLOOKUP(C10,Employees!$A$5:$A$200,Employees!$B$5:$B$200,"Check ID")</f>
        <v/>
      </c>
      <c r="E10" s="7" t="inlineStr">
        <is>
          <t>Office supplies</t>
        </is>
      </c>
      <c r="F10" s="7" t="inlineStr">
        <is>
          <t>Printer paper, files</t>
        </is>
      </c>
      <c r="G10" s="7" t="n"/>
      <c r="H10" s="5" t="n">
        <v>1860</v>
      </c>
      <c r="I10" s="7" t="inlineStr">
        <is>
          <t>Yes</t>
        </is>
      </c>
      <c r="J10" s="9">
        <f>IF(_xlfn.XLOOKUP(E10,Setup!$A$9:$A$15,Setup!$B$9:$B$15,0)=0,H10,MIN(H10,_xlfn.XLOOKUP(E10,Setup!$A$9:$A$15,Setup!$B$9:$B$15,0)))</f>
        <v/>
      </c>
      <c r="K10" s="8">
        <f>IF(AND(I10="No",H10&gt;Setup!$B$6,_xlfn.XLOOKUP(E10,Setup!$A$9:$A$15,Setup!$B$9:$B$15,0)&gt;0),"Bill missing","OK")</f>
        <v/>
      </c>
      <c r="L10" s="7" t="inlineStr">
        <is>
          <t>Approved</t>
        </is>
      </c>
      <c r="M10" s="9">
        <f>IF(AND(L10="Approved",K10="OK"),J10,0)</f>
        <v/>
      </c>
      <c r="N10" s="4" t="n">
        <v>46300</v>
      </c>
      <c r="O10" s="8">
        <f>IF(L10="Rejected","Rejected",IF(N10&lt;&gt;"","Paid",IF(L10="Pending","Awaiting approval",IF(K10&lt;&gt;"OK","Hold: bill missing","To pay"))))</f>
        <v/>
      </c>
    </row>
    <row r="11">
      <c r="A11" s="8">
        <f>"EX-"&amp;TEXT(ROW()-4,"000")</f>
        <v/>
      </c>
      <c r="B11" s="4" t="n">
        <v>46298</v>
      </c>
      <c r="C11" s="7" t="inlineStr">
        <is>
          <t>E01</t>
        </is>
      </c>
      <c r="D11" s="8">
        <f>_xlfn.XLOOKUP(C11,Employees!$A$5:$A$200,Employees!$B$5:$B$200,"Check ID")</f>
        <v/>
      </c>
      <c r="E11" s="7" t="inlineStr">
        <is>
          <t>Car travel</t>
        </is>
      </c>
      <c r="F11" s="7" t="inlineStr">
        <is>
          <t>Client visit, Satara</t>
        </is>
      </c>
      <c r="G11" s="7" t="n">
        <v>240</v>
      </c>
      <c r="H11" s="9">
        <f>G11*IF(E11="Car travel",Setup!$B$4,Setup!$B$5)</f>
        <v/>
      </c>
      <c r="I11" s="7" t="inlineStr">
        <is>
          <t>Yes</t>
        </is>
      </c>
      <c r="J11" s="9">
        <f>IF(_xlfn.XLOOKUP(E11,Setup!$A$9:$A$15,Setup!$B$9:$B$15,0)=0,H11,MIN(H11,_xlfn.XLOOKUP(E11,Setup!$A$9:$A$15,Setup!$B$9:$B$15,0)))</f>
        <v/>
      </c>
      <c r="K11" s="8">
        <f>IF(AND(I11="No",H11&gt;Setup!$B$6,_xlfn.XLOOKUP(E11,Setup!$A$9:$A$15,Setup!$B$9:$B$15,0)&gt;0),"Bill missing","OK")</f>
        <v/>
      </c>
      <c r="L11" s="7" t="inlineStr">
        <is>
          <t>Approved</t>
        </is>
      </c>
      <c r="M11" s="9">
        <f>IF(AND(L11="Approved",K11="OK"),J11,0)</f>
        <v/>
      </c>
      <c r="N11" s="4" t="n">
        <v>46310</v>
      </c>
      <c r="O11" s="8">
        <f>IF(L11="Rejected","Rejected",IF(N11&lt;&gt;"","Paid",IF(L11="Pending","Awaiting approval",IF(K11&lt;&gt;"OK","Hold: bill missing","To pay"))))</f>
        <v/>
      </c>
    </row>
    <row r="12">
      <c r="A12" s="8">
        <f>"EX-"&amp;TEXT(ROW()-4,"000")</f>
        <v/>
      </c>
      <c r="B12" s="4" t="n">
        <v>46300</v>
      </c>
      <c r="C12" s="7" t="inlineStr">
        <is>
          <t>E03</t>
        </is>
      </c>
      <c r="D12" s="8">
        <f>_xlfn.XLOOKUP(C12,Employees!$A$5:$A$200,Employees!$B$5:$B$200,"Check ID")</f>
        <v/>
      </c>
      <c r="E12" s="7" t="inlineStr">
        <is>
          <t>Client meeting</t>
        </is>
      </c>
      <c r="F12" s="7" t="inlineStr">
        <is>
          <t>Dinner, 4 people</t>
        </is>
      </c>
      <c r="G12" s="7" t="n"/>
      <c r="H12" s="5" t="n">
        <v>3100</v>
      </c>
      <c r="I12" s="7" t="inlineStr">
        <is>
          <t>Yes</t>
        </is>
      </c>
      <c r="J12" s="9">
        <f>IF(_xlfn.XLOOKUP(E12,Setup!$A$9:$A$15,Setup!$B$9:$B$15,0)=0,H12,MIN(H12,_xlfn.XLOOKUP(E12,Setup!$A$9:$A$15,Setup!$B$9:$B$15,0)))</f>
        <v/>
      </c>
      <c r="K12" s="8">
        <f>IF(AND(I12="No",H12&gt;Setup!$B$6,_xlfn.XLOOKUP(E12,Setup!$A$9:$A$15,Setup!$B$9:$B$15,0)&gt;0),"Bill missing","OK")</f>
        <v/>
      </c>
      <c r="L12" s="7" t="inlineStr">
        <is>
          <t>Approved</t>
        </is>
      </c>
      <c r="M12" s="9">
        <f>IF(AND(L12="Approved",K12="OK"),J12,0)</f>
        <v/>
      </c>
      <c r="N12" s="4" t="n"/>
      <c r="O12" s="8">
        <f>IF(L12="Rejected","Rejected",IF(N12&lt;&gt;"","Paid",IF(L12="Pending","Awaiting approval",IF(K12&lt;&gt;"OK","Hold: bill missing","To pay"))))</f>
        <v/>
      </c>
    </row>
    <row r="13">
      <c r="A13" s="8">
        <f>"EX-"&amp;TEXT(ROW()-4,"000")</f>
        <v/>
      </c>
      <c r="B13" s="4" t="n">
        <v>46303</v>
      </c>
      <c r="C13" s="7" t="inlineStr">
        <is>
          <t>E04</t>
        </is>
      </c>
      <c r="D13" s="8">
        <f>_xlfn.XLOOKUP(C13,Employees!$A$5:$A$200,Employees!$B$5:$B$200,"Check ID")</f>
        <v/>
      </c>
      <c r="E13" s="7" t="inlineStr">
        <is>
          <t>Meals</t>
        </is>
      </c>
      <c r="F13" s="7" t="inlineStr">
        <is>
          <t>Field day</t>
        </is>
      </c>
      <c r="G13" s="7" t="n"/>
      <c r="H13" s="5" t="n">
        <v>420</v>
      </c>
      <c r="I13" s="7" t="inlineStr">
        <is>
          <t>Yes</t>
        </is>
      </c>
      <c r="J13" s="9">
        <f>IF(_xlfn.XLOOKUP(E13,Setup!$A$9:$A$15,Setup!$B$9:$B$15,0)=0,H13,MIN(H13,_xlfn.XLOOKUP(E13,Setup!$A$9:$A$15,Setup!$B$9:$B$15,0)))</f>
        <v/>
      </c>
      <c r="K13" s="8">
        <f>IF(AND(I13="No",H13&gt;Setup!$B$6,_xlfn.XLOOKUP(E13,Setup!$A$9:$A$15,Setup!$B$9:$B$15,0)&gt;0),"Bill missing","OK")</f>
        <v/>
      </c>
      <c r="L13" s="7" t="inlineStr">
        <is>
          <t>Pending</t>
        </is>
      </c>
      <c r="M13" s="9">
        <f>IF(AND(L13="Approved",K13="OK"),J13,0)</f>
        <v/>
      </c>
      <c r="N13" s="4" t="n"/>
      <c r="O13" s="8">
        <f>IF(L13="Rejected","Rejected",IF(N13&lt;&gt;"","Paid",IF(L13="Pending","Awaiting approval",IF(K13&lt;&gt;"OK","Hold: bill missing","To pay"))))</f>
        <v/>
      </c>
    </row>
    <row r="14">
      <c r="A14" s="8">
        <f>"EX-"&amp;TEXT(ROW()-4,"000")</f>
        <v/>
      </c>
      <c r="B14" s="4" t="n">
        <v>46304</v>
      </c>
      <c r="C14" s="7" t="inlineStr">
        <is>
          <t>E02</t>
        </is>
      </c>
      <c r="D14" s="8">
        <f>_xlfn.XLOOKUP(C14,Employees!$A$5:$A$200,Employees!$B$5:$B$200,"Check ID")</f>
        <v/>
      </c>
      <c r="E14" s="7" t="inlineStr">
        <is>
          <t>Hotel stay</t>
        </is>
      </c>
      <c r="F14" s="7" t="inlineStr">
        <is>
          <t>Nashik, 2 nights</t>
        </is>
      </c>
      <c r="G14" s="7" t="n"/>
      <c r="H14" s="5" t="n">
        <v>6400</v>
      </c>
      <c r="I14" s="7" t="inlineStr">
        <is>
          <t>Yes</t>
        </is>
      </c>
      <c r="J14" s="9">
        <f>IF(_xlfn.XLOOKUP(E14,Setup!$A$9:$A$15,Setup!$B$9:$B$15,0)=0,H14,MIN(H14,_xlfn.XLOOKUP(E14,Setup!$A$9:$A$15,Setup!$B$9:$B$15,0)))</f>
        <v/>
      </c>
      <c r="K14" s="8">
        <f>IF(AND(I14="No",H14&gt;Setup!$B$6,_xlfn.XLOOKUP(E14,Setup!$A$9:$A$15,Setup!$B$9:$B$15,0)&gt;0),"Bill missing","OK")</f>
        <v/>
      </c>
      <c r="L14" s="7" t="inlineStr">
        <is>
          <t>Pending</t>
        </is>
      </c>
      <c r="M14" s="9">
        <f>IF(AND(L14="Approved",K14="OK"),J14,0)</f>
        <v/>
      </c>
      <c r="N14" s="4" t="n"/>
      <c r="O14" s="8">
        <f>IF(L14="Rejected","Rejected",IF(N14&lt;&gt;"","Paid",IF(L14="Pending","Awaiting approval",IF(K14&lt;&gt;"OK","Hold: bill missing","To pay"))))</f>
        <v/>
      </c>
    </row>
    <row r="15">
      <c r="A15" s="8">
        <f>"EX-"&amp;TEXT(ROW()-4,"000")</f>
        <v/>
      </c>
      <c r="B15" s="4" t="n">
        <v>46307</v>
      </c>
      <c r="C15" s="7" t="inlineStr">
        <is>
          <t>E04</t>
        </is>
      </c>
      <c r="D15" s="8">
        <f>_xlfn.XLOOKUP(C15,Employees!$A$5:$A$200,Employees!$B$5:$B$200,"Check ID")</f>
        <v/>
      </c>
      <c r="E15" s="7" t="inlineStr">
        <is>
          <t>Bike travel</t>
        </is>
      </c>
      <c r="F15" s="7" t="inlineStr">
        <is>
          <t>Market visits</t>
        </is>
      </c>
      <c r="G15" s="7" t="n">
        <v>165</v>
      </c>
      <c r="H15" s="9">
        <f>G15*IF(E15="Car travel",Setup!$B$4,Setup!$B$5)</f>
        <v/>
      </c>
      <c r="I15" s="7" t="inlineStr">
        <is>
          <t>No</t>
        </is>
      </c>
      <c r="J15" s="9">
        <f>IF(_xlfn.XLOOKUP(E15,Setup!$A$9:$A$15,Setup!$B$9:$B$15,0)=0,H15,MIN(H15,_xlfn.XLOOKUP(E15,Setup!$A$9:$A$15,Setup!$B$9:$B$15,0)))</f>
        <v/>
      </c>
      <c r="K15" s="8">
        <f>IF(AND(I15="No",H15&gt;Setup!$B$6,_xlfn.XLOOKUP(E15,Setup!$A$9:$A$15,Setup!$B$9:$B$15,0)&gt;0),"Bill missing","OK")</f>
        <v/>
      </c>
      <c r="L15" s="7" t="inlineStr">
        <is>
          <t>Pending</t>
        </is>
      </c>
      <c r="M15" s="9">
        <f>IF(AND(L15="Approved",K15="OK"),J15,0)</f>
        <v/>
      </c>
      <c r="N15" s="4" t="n"/>
      <c r="O15" s="8">
        <f>IF(L15="Rejected","Rejected",IF(N15&lt;&gt;"","Paid",IF(L15="Pending","Awaiting approval",IF(K15&lt;&gt;"OK","Hold: bill missing","To pay"))))</f>
        <v/>
      </c>
    </row>
    <row r="16">
      <c r="A16" s="8">
        <f>"EX-"&amp;TEXT(ROW()-4,"000")</f>
        <v/>
      </c>
      <c r="B16" s="4" t="n">
        <v>46309</v>
      </c>
      <c r="C16" s="7" t="inlineStr">
        <is>
          <t>E05</t>
        </is>
      </c>
      <c r="D16" s="8">
        <f>_xlfn.XLOOKUP(C16,Employees!$A$5:$A$200,Employees!$B$5:$B$200,"Check ID")</f>
        <v/>
      </c>
      <c r="E16" s="7" t="inlineStr">
        <is>
          <t>Taxi and auto</t>
        </is>
      </c>
      <c r="F16" s="7" t="inlineStr">
        <is>
          <t>Bank and courier</t>
        </is>
      </c>
      <c r="G16" s="7" t="n"/>
      <c r="H16" s="5" t="n">
        <v>280</v>
      </c>
      <c r="I16" s="7" t="inlineStr">
        <is>
          <t>No</t>
        </is>
      </c>
      <c r="J16" s="9">
        <f>IF(_xlfn.XLOOKUP(E16,Setup!$A$9:$A$15,Setup!$B$9:$B$15,0)=0,H16,MIN(H16,_xlfn.XLOOKUP(E16,Setup!$A$9:$A$15,Setup!$B$9:$B$15,0)))</f>
        <v/>
      </c>
      <c r="K16" s="8">
        <f>IF(AND(I16="No",H16&gt;Setup!$B$6,_xlfn.XLOOKUP(E16,Setup!$A$9:$A$15,Setup!$B$9:$B$15,0)&gt;0),"Bill missing","OK")</f>
        <v/>
      </c>
      <c r="L16" s="7" t="inlineStr">
        <is>
          <t>Approved</t>
        </is>
      </c>
      <c r="M16" s="9">
        <f>IF(AND(L16="Approved",K16="OK"),J16,0)</f>
        <v/>
      </c>
      <c r="N16" s="4" t="n"/>
      <c r="O16" s="8">
        <f>IF(L16="Rejected","Rejected",IF(N16&lt;&gt;"","Paid",IF(L16="Pending","Awaiting approval",IF(K16&lt;&gt;"OK","Hold: bill missing","To pay"))))</f>
        <v/>
      </c>
    </row>
  </sheetData>
  <conditionalFormatting sqref="K5:K3000">
    <cfRule type="cellIs" priority="1" operator="equal" dxfId="0">
      <formula>"Bill missing"</formula>
    </cfRule>
  </conditionalFormatting>
  <conditionalFormatting sqref="O5:O3000">
    <cfRule type="cellIs" priority="2" operator="equal" dxfId="1">
      <formula>"To pay"</formula>
    </cfRule>
  </conditionalFormatting>
  <dataValidations count="4">
    <dataValidation sqref="C5:C3000" showDropDown="0" showInputMessage="0" showErrorMessage="1" allowBlank="1" errorTitle="Not in the list" error="Pick a value from the list" type="list">
      <formula1>=Employees!$A$5:$A$200</formula1>
    </dataValidation>
    <dataValidation sqref="E5:E3000" showDropDown="0" showInputMessage="0" showErrorMessage="1" allowBlank="1" errorTitle="Not in the list" error="Pick a value from the list" type="list">
      <formula1>=Setup!$A$9:$A$15</formula1>
    </dataValidation>
    <dataValidation sqref="I5:I3000" showDropDown="0" showInputMessage="0" showErrorMessage="1" allowBlank="1" errorTitle="Not in the list" error="Pick a value from the list" type="list">
      <formula1>"Yes,No"</formula1>
    </dataValidation>
    <dataValidation sqref="L5:L3000" showDropDown="0" showInputMessage="0" showErrorMessage="1" allowBlank="1" errorTitle="Not in the list" error="Pick a value from the list" type="list">
      <formula1>"Pending,Approved,Rejected"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2" customWidth="1" min="4" max="4"/>
    <col width="12" customWidth="1" min="5" max="5"/>
    <col width="11" customWidth="1" min="6" max="6"/>
    <col width="11" customWidth="1" min="7" max="7"/>
    <col width="12" customWidth="1" min="8" max="8"/>
  </cols>
  <sheetData>
    <row r="1">
      <c r="A1" s="1" t="inlineStr">
        <is>
          <t>Summary by employee</t>
        </is>
      </c>
    </row>
    <row r="2">
      <c r="A2" s="2" t="inlineStr">
        <is>
          <t>Claimed, allowed, paid and still to pay.</t>
        </is>
      </c>
    </row>
    <row r="4">
      <c r="A4" s="6" t="inlineStr">
        <is>
          <t>Employee ID</t>
        </is>
      </c>
      <c r="B4" s="6" t="inlineStr">
        <is>
          <t>Name</t>
        </is>
      </c>
      <c r="C4" s="6" t="inlineStr">
        <is>
          <t>Claims</t>
        </is>
      </c>
      <c r="D4" s="6" t="inlineStr">
        <is>
          <t>Claimed (₹)</t>
        </is>
      </c>
      <c r="E4" s="6" t="inlineStr">
        <is>
          <t>Payable (₹)</t>
        </is>
      </c>
      <c r="F4" s="6" t="inlineStr">
        <is>
          <t>Paid (₹)</t>
        </is>
      </c>
      <c r="G4" s="6" t="inlineStr">
        <is>
          <t>To pay (₹)</t>
        </is>
      </c>
      <c r="H4" s="6" t="inlineStr">
        <is>
          <t>Awaiting approval</t>
        </is>
      </c>
    </row>
    <row r="5">
      <c r="A5" s="8">
        <f>Employees!A5</f>
        <v/>
      </c>
      <c r="B5" s="8">
        <f>Employees!B5</f>
        <v/>
      </c>
      <c r="C5" s="8">
        <f>COUNTIFS(Claims!$C$5:$C$3000,A5)</f>
        <v/>
      </c>
      <c r="D5" s="9">
        <f>SUMIFS(Claims!$H$5:$H$3000,Claims!$C$5:$C$3000,A5)</f>
        <v/>
      </c>
      <c r="E5" s="9">
        <f>SUMIFS(Claims!$M$5:$M$3000,Claims!$C$5:$C$3000,A5)</f>
        <v/>
      </c>
      <c r="F5" s="9">
        <f>SUMIFS(Claims!$M$5:$M$3000,Claims!$C$5:$C$3000,A5,Claims!$O$5:$O$3000,"Paid")</f>
        <v/>
      </c>
      <c r="G5" s="9">
        <f>E5-F5</f>
        <v/>
      </c>
      <c r="H5" s="8">
        <f>COUNTIFS(Claims!$C$5:$C$3000,A5,Claims!$O$5:$O$3000,"Awaiting approval")</f>
        <v/>
      </c>
    </row>
    <row r="6">
      <c r="A6" s="8">
        <f>Employees!A6</f>
        <v/>
      </c>
      <c r="B6" s="8">
        <f>Employees!B6</f>
        <v/>
      </c>
      <c r="C6" s="8">
        <f>COUNTIFS(Claims!$C$5:$C$3000,A6)</f>
        <v/>
      </c>
      <c r="D6" s="9">
        <f>SUMIFS(Claims!$H$5:$H$3000,Claims!$C$5:$C$3000,A6)</f>
        <v/>
      </c>
      <c r="E6" s="9">
        <f>SUMIFS(Claims!$M$5:$M$3000,Claims!$C$5:$C$3000,A6)</f>
        <v/>
      </c>
      <c r="F6" s="9">
        <f>SUMIFS(Claims!$M$5:$M$3000,Claims!$C$5:$C$3000,A6,Claims!$O$5:$O$3000,"Paid")</f>
        <v/>
      </c>
      <c r="G6" s="9">
        <f>E6-F6</f>
        <v/>
      </c>
      <c r="H6" s="8">
        <f>COUNTIFS(Claims!$C$5:$C$3000,A6,Claims!$O$5:$O$3000,"Awaiting approval")</f>
        <v/>
      </c>
    </row>
    <row r="7">
      <c r="A7" s="8">
        <f>Employees!A7</f>
        <v/>
      </c>
      <c r="B7" s="8">
        <f>Employees!B7</f>
        <v/>
      </c>
      <c r="C7" s="8">
        <f>COUNTIFS(Claims!$C$5:$C$3000,A7)</f>
        <v/>
      </c>
      <c r="D7" s="9">
        <f>SUMIFS(Claims!$H$5:$H$3000,Claims!$C$5:$C$3000,A7)</f>
        <v/>
      </c>
      <c r="E7" s="9">
        <f>SUMIFS(Claims!$M$5:$M$3000,Claims!$C$5:$C$3000,A7)</f>
        <v/>
      </c>
      <c r="F7" s="9">
        <f>SUMIFS(Claims!$M$5:$M$3000,Claims!$C$5:$C$3000,A7,Claims!$O$5:$O$3000,"Paid")</f>
        <v/>
      </c>
      <c r="G7" s="9">
        <f>E7-F7</f>
        <v/>
      </c>
      <c r="H7" s="8">
        <f>COUNTIFS(Claims!$C$5:$C$3000,A7,Claims!$O$5:$O$3000,"Awaiting approval")</f>
        <v/>
      </c>
    </row>
    <row r="8">
      <c r="A8" s="8">
        <f>Employees!A8</f>
        <v/>
      </c>
      <c r="B8" s="8">
        <f>Employees!B8</f>
        <v/>
      </c>
      <c r="C8" s="8">
        <f>COUNTIFS(Claims!$C$5:$C$3000,A8)</f>
        <v/>
      </c>
      <c r="D8" s="9">
        <f>SUMIFS(Claims!$H$5:$H$3000,Claims!$C$5:$C$3000,A8)</f>
        <v/>
      </c>
      <c r="E8" s="9">
        <f>SUMIFS(Claims!$M$5:$M$3000,Claims!$C$5:$C$3000,A8)</f>
        <v/>
      </c>
      <c r="F8" s="9">
        <f>SUMIFS(Claims!$M$5:$M$3000,Claims!$C$5:$C$3000,A8,Claims!$O$5:$O$3000,"Paid")</f>
        <v/>
      </c>
      <c r="G8" s="9">
        <f>E8-F8</f>
        <v/>
      </c>
      <c r="H8" s="8">
        <f>COUNTIFS(Claims!$C$5:$C$3000,A8,Claims!$O$5:$O$3000,"Awaiting approval")</f>
        <v/>
      </c>
    </row>
    <row r="9">
      <c r="A9" s="8">
        <f>Employees!A9</f>
        <v/>
      </c>
      <c r="B9" s="8">
        <f>Employees!B9</f>
        <v/>
      </c>
      <c r="C9" s="8">
        <f>COUNTIFS(Claims!$C$5:$C$3000,A9)</f>
        <v/>
      </c>
      <c r="D9" s="9">
        <f>SUMIFS(Claims!$H$5:$H$3000,Claims!$C$5:$C$3000,A9)</f>
        <v/>
      </c>
      <c r="E9" s="9">
        <f>SUMIFS(Claims!$M$5:$M$3000,Claims!$C$5:$C$3000,A9)</f>
        <v/>
      </c>
      <c r="F9" s="9">
        <f>SUMIFS(Claims!$M$5:$M$3000,Claims!$C$5:$C$3000,A9,Claims!$O$5:$O$3000,"Paid")</f>
        <v/>
      </c>
      <c r="G9" s="9">
        <f>E9-F9</f>
        <v/>
      </c>
      <c r="H9" s="8">
        <f>COUNTIFS(Claims!$C$5:$C$3000,A9,Claims!$O$5:$O$3000,"Awaiting approval")</f>
        <v/>
      </c>
    </row>
    <row r="10">
      <c r="A10" s="10" t="inlineStr">
        <is>
          <t>Total</t>
        </is>
      </c>
      <c r="C10" s="10">
        <f>SUM(C5:C9)</f>
        <v/>
      </c>
      <c r="D10" s="11">
        <f>SUM(D5:D9)</f>
        <v/>
      </c>
      <c r="E10" s="11">
        <f>SUM(E5:E9)</f>
        <v/>
      </c>
      <c r="F10" s="11">
        <f>SUM(F5:F9)</f>
        <v/>
      </c>
      <c r="G10" s="11">
        <f>SUM(G5:G9)</f>
        <v/>
      </c>
      <c r="H10" s="10">
        <f>SUM(H5:H9)</f>
        <v/>
      </c>
    </row>
    <row r="13">
      <c r="A13" s="6" t="inlineStr">
        <is>
          <t>Category</t>
        </is>
      </c>
      <c r="B13" s="6" t="inlineStr">
        <is>
          <t>Claimed (₹)</t>
        </is>
      </c>
      <c r="C13" s="6" t="inlineStr">
        <is>
          <t>Allowed (₹)</t>
        </is>
      </c>
    </row>
    <row r="14">
      <c r="A14" s="8">
        <f>Setup!A9</f>
        <v/>
      </c>
      <c r="B14" s="9">
        <f>SUMIFS(Claims!$H$5:$H$3000,Claims!$E$5:$E$3000,A14)</f>
        <v/>
      </c>
      <c r="C14" s="9">
        <f>SUMIFS(Claims!$J$5:$J$3000,Claims!$E$5:$E$3000,A14)</f>
        <v/>
      </c>
    </row>
    <row r="15">
      <c r="A15" s="8">
        <f>Setup!A10</f>
        <v/>
      </c>
      <c r="B15" s="9">
        <f>SUMIFS(Claims!$H$5:$H$3000,Claims!$E$5:$E$3000,A15)</f>
        <v/>
      </c>
      <c r="C15" s="9">
        <f>SUMIFS(Claims!$J$5:$J$3000,Claims!$E$5:$E$3000,A15)</f>
        <v/>
      </c>
    </row>
    <row r="16">
      <c r="A16" s="8">
        <f>Setup!A11</f>
        <v/>
      </c>
      <c r="B16" s="9">
        <f>SUMIFS(Claims!$H$5:$H$3000,Claims!$E$5:$E$3000,A16)</f>
        <v/>
      </c>
      <c r="C16" s="9">
        <f>SUMIFS(Claims!$J$5:$J$3000,Claims!$E$5:$E$3000,A16)</f>
        <v/>
      </c>
    </row>
    <row r="17">
      <c r="A17" s="8">
        <f>Setup!A12</f>
        <v/>
      </c>
      <c r="B17" s="9">
        <f>SUMIFS(Claims!$H$5:$H$3000,Claims!$E$5:$E$3000,A17)</f>
        <v/>
      </c>
      <c r="C17" s="9">
        <f>SUMIFS(Claims!$J$5:$J$3000,Claims!$E$5:$E$3000,A17)</f>
        <v/>
      </c>
    </row>
    <row r="18">
      <c r="A18" s="8">
        <f>Setup!A13</f>
        <v/>
      </c>
      <c r="B18" s="9">
        <f>SUMIFS(Claims!$H$5:$H$3000,Claims!$E$5:$E$3000,A18)</f>
        <v/>
      </c>
      <c r="C18" s="9">
        <f>SUMIFS(Claims!$J$5:$J$3000,Claims!$E$5:$E$3000,A18)</f>
        <v/>
      </c>
    </row>
    <row r="19">
      <c r="A19" s="8">
        <f>Setup!A14</f>
        <v/>
      </c>
      <c r="B19" s="9">
        <f>SUMIFS(Claims!$H$5:$H$3000,Claims!$E$5:$E$3000,A19)</f>
        <v/>
      </c>
      <c r="C19" s="9">
        <f>SUMIFS(Claims!$J$5:$J$3000,Claims!$E$5:$E$3000,A19)</f>
        <v/>
      </c>
    </row>
    <row r="20">
      <c r="A20" s="8">
        <f>Setup!A15</f>
        <v/>
      </c>
      <c r="B20" s="9">
        <f>SUMIFS(Claims!$H$5:$H$3000,Claims!$E$5:$E$3000,A20)</f>
        <v/>
      </c>
      <c r="C20" s="9">
        <f>SUMIFS(Claims!$J$5:$J$3000,Claims!$E$5:$E$3000,A20)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</cols>
  <sheetData>
    <row r="1">
      <c r="A1" s="1" t="inlineStr">
        <is>
          <t>Printable claim voucher</t>
        </is>
      </c>
    </row>
    <row r="2">
      <c r="A2" s="2" t="inlineStr">
        <is>
          <t>Type a claim no in B4. Print A1:B16 and attach the bill.</t>
        </is>
      </c>
    </row>
    <row r="3">
      <c r="A3" s="3" t="inlineStr">
        <is>
          <t>Ravina Consultants, Kolhapur</t>
        </is>
      </c>
    </row>
    <row r="4">
      <c r="A4" s="3" t="inlineStr">
        <is>
          <t>Claim no</t>
        </is>
      </c>
      <c r="B4" s="7" t="inlineStr">
        <is>
          <t>EX-003</t>
        </is>
      </c>
    </row>
    <row r="6">
      <c r="A6" s="3" t="inlineStr">
        <is>
          <t>Date</t>
        </is>
      </c>
      <c r="B6" s="12">
        <f>_xlfn.XLOOKUP($B$4,Claims!$A$5:$A$3000,Claims!$B$5:$B$3000,"Not found")</f>
        <v/>
      </c>
    </row>
    <row r="7">
      <c r="A7" s="3" t="inlineStr">
        <is>
          <t>Employee</t>
        </is>
      </c>
      <c r="B7" s="8">
        <f>_xlfn.XLOOKUP($B$4,Claims!$A$5:$A$3000,Claims!$D$5:$D$3000,"Not found")</f>
        <v/>
      </c>
    </row>
    <row r="8">
      <c r="A8" s="3" t="inlineStr">
        <is>
          <t>Category</t>
        </is>
      </c>
      <c r="B8" s="8">
        <f>_xlfn.XLOOKUP($B$4,Claims!$A$5:$A$3000,Claims!$E$5:$E$3000,"Not found")</f>
        <v/>
      </c>
    </row>
    <row r="9">
      <c r="A9" s="3" t="inlineStr">
        <is>
          <t>Purpose</t>
        </is>
      </c>
      <c r="B9" s="8">
        <f>_xlfn.XLOOKUP($B$4,Claims!$A$5:$A$3000,Claims!$F$5:$F$3000,"Not found")</f>
        <v/>
      </c>
    </row>
    <row r="10">
      <c r="A10" s="3" t="inlineStr">
        <is>
          <t>Amount claimed (₹)</t>
        </is>
      </c>
      <c r="B10" s="9">
        <f>_xlfn.XLOOKUP($B$4,Claims!$A$5:$A$3000,Claims!$H$5:$H$3000,"Not found")</f>
        <v/>
      </c>
    </row>
    <row r="11">
      <c r="A11" s="3" t="inlineStr">
        <is>
          <t>Allowed (₹)</t>
        </is>
      </c>
      <c r="B11" s="9">
        <f>_xlfn.XLOOKUP($B$4,Claims!$A$5:$A$3000,Claims!$J$5:$J$3000,"Not found")</f>
        <v/>
      </c>
    </row>
    <row r="12">
      <c r="A12" s="3" t="inlineStr">
        <is>
          <t>Approval</t>
        </is>
      </c>
      <c r="B12" s="8">
        <f>_xlfn.XLOOKUP($B$4,Claims!$A$5:$A$3000,Claims!$L$5:$L$3000,"Not found")</f>
        <v/>
      </c>
    </row>
    <row r="13">
      <c r="A13" s="3" t="inlineStr">
        <is>
          <t>Payable (₹)</t>
        </is>
      </c>
      <c r="B13" s="9">
        <f>_xlfn.XLOOKUP($B$4,Claims!$A$5:$A$3000,Claims!$M$5:$M$3000,"Not found")</f>
        <v/>
      </c>
    </row>
    <row r="14">
      <c r="A14" s="3" t="inlineStr">
        <is>
          <t>Status</t>
        </is>
      </c>
      <c r="B14" s="8">
        <f>_xlfn.XLOOKUP($B$4,Claims!$A$5:$A$3000,Claims!$O$5:$O$3000,"Not found")</f>
        <v/>
      </c>
    </row>
    <row r="16">
      <c r="A16" t="inlineStr">
        <is>
          <t>Employee signature: __________   Approved by: __________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Claims dashboard: September to October 2026</t>
        </is>
      </c>
    </row>
    <row r="2">
      <c r="A2" s="2" t="inlineStr">
        <is>
          <t>Formulas over Claims and Summary.</t>
        </is>
      </c>
    </row>
    <row r="4" ht="32" customHeight="1">
      <c r="A4" s="6" t="inlineStr">
        <is>
          <t>Claims</t>
        </is>
      </c>
      <c r="B4" s="6" t="inlineStr">
        <is>
          <t>Claimed</t>
        </is>
      </c>
      <c r="C4" s="6" t="inlineStr">
        <is>
          <t>Cut by limits</t>
        </is>
      </c>
      <c r="D4" s="6" t="inlineStr">
        <is>
          <t>Paid</t>
        </is>
      </c>
      <c r="E4" s="6" t="inlineStr">
        <is>
          <t>To pay now</t>
        </is>
      </c>
      <c r="F4" s="6" t="inlineStr">
        <is>
          <t>Awaiting approval</t>
        </is>
      </c>
    </row>
    <row r="5" ht="30" customHeight="1">
      <c r="A5" s="13">
        <f>Summary!C10</f>
        <v/>
      </c>
      <c r="B5" s="14">
        <f>Summary!D10</f>
        <v/>
      </c>
      <c r="C5" s="14">
        <f>SUM(Claims!$H$5:$H$3000)-SUM(Claims!$J$5:$J$3000)</f>
        <v/>
      </c>
      <c r="D5" s="14">
        <f>Summary!F10</f>
        <v/>
      </c>
      <c r="E5" s="14">
        <f>SUMIFS(Claims!$M$5:$M$3000,Claims!$O$5:$O$3000,"To pay")</f>
        <v/>
      </c>
      <c r="F5" s="13">
        <f>Summary!H10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