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g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[$₹-4009]#,##,##0;[Red]-[$₹-4009]#,##,##0"/>
    <numFmt numFmtId="165" formatCode="yyyy-mm-dd h:mm:ss"/>
    <numFmt numFmtId="166" formatCode="DD-MM-YYYY"/>
    <numFmt numFmtId="167" formatCode="0%;[Red]-0%"/>
    <numFmt numFmtId="168" formatCode="0.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2" fontId="0" fillId="2" borderId="1" pivotButton="0" quotePrefix="0" xfId="0"/>
    <xf numFmtId="164" fontId="0" fillId="2" borderId="1" pivotButton="0" quotePrefix="0" xfId="0"/>
    <xf numFmtId="1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166" fontId="0" fillId="2" borderId="1" pivotButton="0" quotePrefix="0" xfId="0"/>
    <xf numFmtId="3" fontId="0" fillId="2" borderId="1" pivotButton="0" quotePrefix="0" xfId="0"/>
    <xf numFmtId="0" fontId="0" fillId="0" borderId="1" pivotButton="0" quotePrefix="0" xfId="0"/>
    <xf numFmtId="0" fontId="0" fillId="2" borderId="1" pivotButton="0" quotePrefix="0" xfId="0"/>
    <xf numFmtId="1" fontId="0" fillId="4" borderId="1" pivotButton="0" quotePrefix="0" xfId="0"/>
    <xf numFmtId="164" fontId="0" fillId="4" borderId="1" pivotButton="0" quotePrefix="0" xfId="0"/>
    <xf numFmtId="0" fontId="0" fillId="4" borderId="1" pivotButton="0" quotePrefix="0" xfId="0"/>
    <xf numFmtId="168" fontId="0" fillId="4" borderId="1" pivotButton="0" quotePrefix="0" xfId="0"/>
    <xf numFmtId="167" fontId="0" fillId="4" borderId="1" pivotButton="0" quotePrefix="0" xfId="0"/>
    <xf numFmtId="166" fontId="0" fillId="4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used per month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'Readings'!$A$9:$A$17</f>
            </numRef>
          </cat>
          <val>
            <numRef>
              <f>'Readings'!$C$9:$C$17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1" customWidth="1" min="3" max="3"/>
    <col width="15" customWidth="1" min="4" max="4"/>
    <col width="14" customWidth="1" min="5" max="5"/>
    <col width="13" customWidth="1" min="6" max="6"/>
    <col width="10" customWidth="1" min="7" max="7"/>
    <col width="3" customWidth="1" min="8" max="8"/>
    <col width="30" customWidth="1" min="9" max="9"/>
    <col width="14" customWidth="1" min="10" max="10"/>
  </cols>
  <sheetData>
    <row r="1">
      <c r="A1" s="1" t="inlineStr">
        <is>
          <t>Electricity Meter Reading Tracker (Zoya, Pune)</t>
        </is>
      </c>
    </row>
    <row r="2">
      <c r="A2" s="2" t="inlineStr">
        <is>
          <t>Made-up readings and rate. Type the rate and fixed charge from your own bill.</t>
        </is>
      </c>
    </row>
    <row r="3">
      <c r="A3" s="3" t="inlineStr">
        <is>
          <t>Rate per unit (₹, my average)</t>
        </is>
      </c>
      <c r="B3" s="4" t="n">
        <v>9.5</v>
      </c>
    </row>
    <row r="4">
      <c r="A4" s="3" t="inlineStr">
        <is>
          <t>Fixed charge per month (₹)</t>
        </is>
      </c>
      <c r="B4" s="5" t="n">
        <v>130</v>
      </c>
    </row>
    <row r="5">
      <c r="A5" s="3" t="inlineStr">
        <is>
          <t>My target units per month</t>
        </is>
      </c>
      <c r="B5" s="6" t="n">
        <v>180</v>
      </c>
    </row>
    <row r="7">
      <c r="A7" s="7" t="inlineStr">
        <is>
          <t>Reading date</t>
        </is>
      </c>
      <c r="B7" s="7" t="inlineStr">
        <is>
          <t>Meter reading</t>
        </is>
      </c>
      <c r="C7" s="7" t="inlineStr">
        <is>
          <t>Units used</t>
        </is>
      </c>
      <c r="D7" s="7" t="inlineStr">
        <is>
          <t>Bill estimate (₹)</t>
        </is>
      </c>
      <c r="E7" s="7" t="inlineStr">
        <is>
          <t>Change vs last month</t>
        </is>
      </c>
      <c r="F7" s="7" t="inlineStr">
        <is>
          <t>Target</t>
        </is>
      </c>
      <c r="G7" s="7" t="inlineStr">
        <is>
          <t>Note</t>
        </is>
      </c>
      <c r="I7" s="8" t="inlineStr">
        <is>
          <t>Summary</t>
        </is>
      </c>
      <c r="J7" s="9" t="inlineStr"/>
    </row>
    <row r="8">
      <c r="A8" s="10" t="n">
        <v>46027</v>
      </c>
      <c r="B8" s="11" t="n">
        <v>24310</v>
      </c>
      <c r="C8" s="12" t="inlineStr">
        <is>
          <t>start</t>
        </is>
      </c>
      <c r="D8" s="12" t="inlineStr"/>
      <c r="E8" s="12" t="inlineStr"/>
      <c r="F8" s="12" t="inlineStr"/>
      <c r="G8" s="13" t="inlineStr"/>
      <c r="I8" s="12" t="inlineStr">
        <is>
          <t>Total units (9 months)</t>
        </is>
      </c>
      <c r="J8" s="14">
        <f>SUM(C9:C17)</f>
        <v/>
      </c>
    </row>
    <row r="9">
      <c r="A9" s="10" t="n">
        <v>46058</v>
      </c>
      <c r="B9" s="11" t="n">
        <v>24468</v>
      </c>
      <c r="C9" s="14">
        <f>B9-B8</f>
        <v/>
      </c>
      <c r="D9" s="15">
        <f>C9*$B$3+$B$4</f>
        <v/>
      </c>
      <c r="E9" s="12" t="inlineStr"/>
      <c r="F9" s="16">
        <f>IF(C9&gt;$B$5,"Above target","OK")</f>
        <v/>
      </c>
      <c r="G9" s="13" t="inlineStr">
        <is>
          <t>Normal</t>
        </is>
      </c>
      <c r="I9" s="12" t="inlineStr">
        <is>
          <t>Average units per month</t>
        </is>
      </c>
      <c r="J9" s="17">
        <f>AVERAGE(C9:C17)</f>
        <v/>
      </c>
    </row>
    <row r="10">
      <c r="A10" s="10" t="n">
        <v>46086</v>
      </c>
      <c r="B10" s="11" t="n">
        <v>24619</v>
      </c>
      <c r="C10" s="14">
        <f>B10-B9</f>
        <v/>
      </c>
      <c r="D10" s="15">
        <f>C10*$B$3+$B$4</f>
        <v/>
      </c>
      <c r="E10" s="18">
        <f>C10/C9-1</f>
        <v/>
      </c>
      <c r="F10" s="16">
        <f>IF(C10&gt;$B$5,"Above target","OK")</f>
        <v/>
      </c>
      <c r="G10" s="13" t="inlineStr">
        <is>
          <t>Normal</t>
        </is>
      </c>
      <c r="I10" s="12" t="inlineStr">
        <is>
          <t>Highest month (reading date)</t>
        </is>
      </c>
      <c r="J10" s="19">
        <f>INDEX(A9:A17,MATCH(MAX(C9:C17),C9:C17,0))</f>
        <v/>
      </c>
    </row>
    <row r="11">
      <c r="A11" s="10" t="n">
        <v>46117</v>
      </c>
      <c r="B11" s="11" t="n">
        <v>24806</v>
      </c>
      <c r="C11" s="14">
        <f>B11-B10</f>
        <v/>
      </c>
      <c r="D11" s="15">
        <f>C11*$B$3+$B$4</f>
        <v/>
      </c>
      <c r="E11" s="18">
        <f>C11/C10-1</f>
        <v/>
      </c>
      <c r="F11" s="16">
        <f>IF(C11&gt;$B$5,"Above target","OK")</f>
        <v/>
      </c>
      <c r="G11" s="13" t="inlineStr">
        <is>
          <t>Fans on</t>
        </is>
      </c>
      <c r="I11" s="12" t="inlineStr">
        <is>
          <t>Highest units</t>
        </is>
      </c>
      <c r="J11" s="14">
        <f>MAX(C9:C17)</f>
        <v/>
      </c>
    </row>
    <row r="12">
      <c r="A12" s="10" t="n">
        <v>46147</v>
      </c>
      <c r="B12" s="11" t="n">
        <v>25049</v>
      </c>
      <c r="C12" s="14">
        <f>B12-B11</f>
        <v/>
      </c>
      <c r="D12" s="15">
        <f>C12*$B$3+$B$4</f>
        <v/>
      </c>
      <c r="E12" s="18">
        <f>C12/C11-1</f>
        <v/>
      </c>
      <c r="F12" s="16">
        <f>IF(C12&gt;$B$5,"Above target","OK")</f>
        <v/>
      </c>
      <c r="G12" s="13" t="inlineStr">
        <is>
          <t>AC on</t>
        </is>
      </c>
      <c r="I12" s="12" t="inlineStr">
        <is>
          <t>Months above target</t>
        </is>
      </c>
      <c r="J12" s="16">
        <f>COUNTIF(F9:F17,"Above target")</f>
        <v/>
      </c>
    </row>
    <row r="13">
      <c r="A13" s="10" t="n">
        <v>46178</v>
      </c>
      <c r="B13" s="11" t="n">
        <v>25311</v>
      </c>
      <c r="C13" s="14">
        <f>B13-B12</f>
        <v/>
      </c>
      <c r="D13" s="15">
        <f>C13*$B$3+$B$4</f>
        <v/>
      </c>
      <c r="E13" s="18">
        <f>C13/C12-1</f>
        <v/>
      </c>
      <c r="F13" s="16">
        <f>IF(C13&gt;$B$5,"Above target","OK")</f>
        <v/>
      </c>
      <c r="G13" s="13" t="inlineStr">
        <is>
          <t>AC on</t>
        </is>
      </c>
      <c r="I13" s="3" t="inlineStr">
        <is>
          <t>Total bill estimate</t>
        </is>
      </c>
      <c r="J13" s="20">
        <f>SUM(D9:D17)</f>
        <v/>
      </c>
    </row>
    <row r="14">
      <c r="A14" s="10" t="n">
        <v>46208</v>
      </c>
      <c r="B14" s="11" t="n">
        <v>25453</v>
      </c>
      <c r="C14" s="14">
        <f>B14-B13</f>
        <v/>
      </c>
      <c r="D14" s="15">
        <f>C14*$B$3+$B$4</f>
        <v/>
      </c>
      <c r="E14" s="18">
        <f>C14/C13-1</f>
        <v/>
      </c>
      <c r="F14" s="16">
        <f>IF(C14&gt;$B$5,"Above target","OK")</f>
        <v/>
      </c>
      <c r="G14" s="13" t="inlineStr">
        <is>
          <t>Away</t>
        </is>
      </c>
      <c r="I14" s="12" t="inlineStr">
        <is>
          <t>Units in AC months</t>
        </is>
      </c>
      <c r="J14" s="14">
        <f>SUMIF(G9:G17,"AC on",C9:C17)</f>
        <v/>
      </c>
    </row>
    <row r="15">
      <c r="A15" s="10" t="n">
        <v>46239</v>
      </c>
      <c r="B15" s="11" t="n">
        <v>25617</v>
      </c>
      <c r="C15" s="14">
        <f>B15-B14</f>
        <v/>
      </c>
      <c r="D15" s="15">
        <f>C15*$B$3+$B$4</f>
        <v/>
      </c>
      <c r="E15" s="18">
        <f>C15/C14-1</f>
        <v/>
      </c>
      <c r="F15" s="16">
        <f>IF(C15&gt;$B$5,"Above target","OK")</f>
        <v/>
      </c>
      <c r="G15" s="13" t="inlineStr">
        <is>
          <t>Normal</t>
        </is>
      </c>
    </row>
    <row r="16">
      <c r="A16" s="10" t="n">
        <v>46270</v>
      </c>
      <c r="B16" s="11" t="n">
        <v>25788</v>
      </c>
      <c r="C16" s="14">
        <f>B16-B15</f>
        <v/>
      </c>
      <c r="D16" s="15">
        <f>C16*$B$3+$B$4</f>
        <v/>
      </c>
      <c r="E16" s="18">
        <f>C16/C15-1</f>
        <v/>
      </c>
      <c r="F16" s="16">
        <f>IF(C16&gt;$B$5,"Above target","OK")</f>
        <v/>
      </c>
      <c r="G16" s="13" t="inlineStr">
        <is>
          <t>Guests</t>
        </is>
      </c>
    </row>
    <row r="17">
      <c r="A17" s="10" t="n">
        <v>46300</v>
      </c>
      <c r="B17" s="11" t="n">
        <v>25960</v>
      </c>
      <c r="C17" s="14">
        <f>B17-B16</f>
        <v/>
      </c>
      <c r="D17" s="15">
        <f>C17*$B$3+$B$4</f>
        <v/>
      </c>
      <c r="E17" s="18">
        <f>C17/C16-1</f>
        <v/>
      </c>
      <c r="F17" s="16">
        <f>IF(C17&gt;$B$5,"Above target","OK")</f>
        <v/>
      </c>
      <c r="G17" s="13" t="inlineStr">
        <is>
          <t>Normal</t>
        </is>
      </c>
    </row>
  </sheetData>
  <conditionalFormatting sqref="A9:G200">
    <cfRule type="expression" priority="1" dxfId="0" stopIfTrue="1">
      <formula>$F9="Above target"</formula>
    </cfRule>
  </conditionalFormatting>
  <conditionalFormatting sqref="C9:C200">
    <cfRule type="dataBar" priority="2">
      <dataBar>
        <cfvo type="num" val="0"/>
        <cfvo type="max"/>
        <color rgb="00F4B183"/>
      </dataBar>
    </cfRule>
  </conditionalFormatting>
  <dataValidations count="1">
    <dataValidation sqref="G8:G200" showDropDown="0" showInputMessage="0" showErrorMessage="1" allowBlank="1" errorTitle="Not in the list" error="Pick a value from the list" type="list">
      <formula1>"Normal,Fans on,AC on,Guests,Away"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Electricity meter reading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Read the meter on the same date every month and type the reading. Units used = this reading - last reading.</t>
        </is>
      </c>
    </row>
    <row r="8">
      <c r="A8" t="inlineStr">
        <is>
          <t>The bill estimate uses one average rate per unit. Real bills have slabs, fixed charges and taxes, so use it as a guide and compare with your bill.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