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Children" sheetId="3" state="visible" r:id="rId3"/>
    <sheet xmlns:r="http://schemas.openxmlformats.org/officeDocument/2006/relationships" name="Attendance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Fees" sheetId="6" state="visible" r:id="rId6"/>
    <sheet xmlns:r="http://schemas.openxmlformats.org/officeDocument/2006/relationships" name="Fee bill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'Fee bill'!$A$1:$B$13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HH:MM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0" fillId="2" borderId="1" pivotButton="0" quotePrefix="0" xfId="0"/>
    <xf numFmtId="165" fontId="0" fillId="3" borderId="1" pivotButton="0" quotePrefix="0" xfId="0"/>
    <xf numFmtId="0" fontId="3" fillId="4" borderId="1" applyAlignment="1" pivotButton="0" quotePrefix="0" xfId="0">
      <alignment vertical="top" wrapText="1"/>
    </xf>
    <xf numFmtId="0" fontId="3" fillId="4" borderId="1" pivotButton="0" quotePrefix="0" xfId="0"/>
    <xf numFmtId="167" fontId="0" fillId="3" borderId="1" pivotButton="0" quotePrefix="0" xfId="0"/>
    <xf numFmtId="0" fontId="0" fillId="3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4" fillId="3" borderId="1" applyAlignment="1" pivotButton="0" quotePrefix="0" xfId="0">
      <alignment horizontal="center"/>
    </xf>
    <xf numFmtId="167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present by child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'Children'!$B$5:$B$12</f>
            </numRef>
          </cat>
          <val>
            <numRef>
              <f>'Children'!$G$5:$G$12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by child (₹)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'Fees'!$B$5:$B$12</f>
            </numRef>
          </cat>
          <val>
            <numRef>
              <f>'Fees'!$G$5:$G$12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Day-care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(plans, fees, closing time, late charge), Children, Attendance, Payments, Fees, Fee bill (printable), Dashboard.</t>
        </is>
      </c>
    </row>
    <row r="8">
      <c r="A8" t="inlineStr">
        <is>
          <t>Type the pickup time every evening; the late charge is added to the month's fee on its own.</t>
        </is>
      </c>
    </row>
    <row r="9">
      <c r="A9" t="inlineStr">
        <is>
          <t>Change the fee month on Setup at the start of each month and start a new Payments block.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2" customWidth="1" min="4" max="4"/>
  </cols>
  <sheetData>
    <row r="1">
      <c r="A1" s="1" t="inlineStr">
        <is>
          <t>Day-care Management System: Setup (Rani Day Care, Nagpur)</t>
        </is>
      </c>
    </row>
    <row r="2">
      <c r="A2" s="2" t="inlineStr">
        <is>
          <t>Made-up children, attendance and fees for October 2026. Fees and late pickup charge are the centre's own rates.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Fee month (1st)</t>
        </is>
      </c>
      <c r="B4" s="4" t="n">
        <v>46296</v>
      </c>
    </row>
    <row r="5">
      <c r="A5" s="3" t="inlineStr">
        <is>
          <t>Closing time</t>
        </is>
      </c>
      <c r="B5" s="5" t="n">
        <v>0.7916666666666666</v>
      </c>
    </row>
    <row r="6">
      <c r="A6" s="3" t="inlineStr">
        <is>
          <t>Late pickup per 15 min (₹)</t>
        </is>
      </c>
      <c r="B6" s="6" t="n">
        <v>100</v>
      </c>
    </row>
    <row r="7">
      <c r="A7" s="3" t="inlineStr">
        <is>
          <t>Fee due by day</t>
        </is>
      </c>
      <c r="B7" s="7" t="n">
        <v>7</v>
      </c>
    </row>
    <row r="8">
      <c r="A8" s="3" t="inlineStr">
        <is>
          <t>Fee due date</t>
        </is>
      </c>
      <c r="B8" s="8">
        <f>B4+B7-1</f>
        <v/>
      </c>
    </row>
    <row r="10">
      <c r="A10" s="9" t="inlineStr">
        <is>
          <t>Plan</t>
        </is>
      </c>
      <c r="B10" s="9" t="inlineStr">
        <is>
          <t>Monthly fee (₹)</t>
        </is>
      </c>
      <c r="D10" s="10" t="inlineStr">
        <is>
          <t>Age groups</t>
        </is>
      </c>
    </row>
    <row r="11">
      <c r="A11" s="7" t="inlineStr">
        <is>
          <t>Half day</t>
        </is>
      </c>
      <c r="B11" s="6" t="n">
        <v>4500</v>
      </c>
      <c r="D11" s="7" t="inlineStr">
        <is>
          <t>Infant</t>
        </is>
      </c>
    </row>
    <row r="12">
      <c r="A12" s="7" t="inlineStr">
        <is>
          <t>Full day</t>
        </is>
      </c>
      <c r="B12" s="6" t="n">
        <v>7500</v>
      </c>
      <c r="D12" s="7" t="inlineStr">
        <is>
          <t>Toddler</t>
        </is>
      </c>
    </row>
    <row r="13">
      <c r="A13" s="7" t="inlineStr">
        <is>
          <t>Full day with meals</t>
        </is>
      </c>
      <c r="B13" s="6" t="n">
        <v>9000</v>
      </c>
      <c r="D13" s="7" t="inlineStr">
        <is>
          <t>Pre-school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19" customWidth="1" min="4" max="4"/>
    <col width="16" customWidth="1" min="5" max="5"/>
    <col width="14" customWidth="1" min="6" max="6"/>
    <col width="12" customWidth="1" min="7" max="7"/>
  </cols>
  <sheetData>
    <row r="1">
      <c r="A1" s="1" t="inlineStr">
        <is>
          <t>Children</t>
        </is>
      </c>
    </row>
    <row r="2">
      <c r="A2" s="2" t="inlineStr">
        <is>
          <t>One row per child. The fee comes from the plan. Keep guardian phone numbers in your own register.</t>
        </is>
      </c>
    </row>
    <row r="4">
      <c r="A4" s="9" t="inlineStr">
        <is>
          <t>Child ID</t>
        </is>
      </c>
      <c r="B4" s="9" t="inlineStr">
        <is>
          <t>Name</t>
        </is>
      </c>
      <c r="C4" s="9" t="inlineStr">
        <is>
          <t>Age group</t>
        </is>
      </c>
      <c r="D4" s="9" t="inlineStr">
        <is>
          <t>Plan</t>
        </is>
      </c>
      <c r="E4" s="9" t="inlineStr">
        <is>
          <t>Guardian</t>
        </is>
      </c>
      <c r="F4" s="9" t="inlineStr">
        <is>
          <t>Monthly fee (₹)</t>
        </is>
      </c>
      <c r="G4" s="9" t="inlineStr">
        <is>
          <t>Days present (month)</t>
        </is>
      </c>
    </row>
    <row r="5">
      <c r="A5" s="7" t="inlineStr">
        <is>
          <t>C01</t>
        </is>
      </c>
      <c r="B5" s="7" t="inlineStr">
        <is>
          <t>Aarav Bagale</t>
        </is>
      </c>
      <c r="C5" s="7" t="inlineStr">
        <is>
          <t>Toddler</t>
        </is>
      </c>
      <c r="D5" s="7" t="inlineStr">
        <is>
          <t>Full day with meals</t>
        </is>
      </c>
      <c r="E5" s="7" t="inlineStr">
        <is>
          <t>Ravindra Bagale</t>
        </is>
      </c>
      <c r="F5" s="11">
        <f>_xlfn.XLOOKUP(D5,Setup!$A$11:$A$13,Setup!$B$11:$B$13,0)</f>
        <v/>
      </c>
      <c r="G5" s="12">
        <f>COUNTIFS(Attendance!$B$5:$B$5000,A5)</f>
        <v/>
      </c>
    </row>
    <row r="6">
      <c r="A6" s="7" t="inlineStr">
        <is>
          <t>C02</t>
        </is>
      </c>
      <c r="B6" s="7" t="inlineStr">
        <is>
          <t>Myra Patil</t>
        </is>
      </c>
      <c r="C6" s="7" t="inlineStr">
        <is>
          <t>Pre-school</t>
        </is>
      </c>
      <c r="D6" s="7" t="inlineStr">
        <is>
          <t>Half day</t>
        </is>
      </c>
      <c r="E6" s="7" t="inlineStr">
        <is>
          <t>Shraddha Patil</t>
        </is>
      </c>
      <c r="F6" s="11">
        <f>_xlfn.XLOOKUP(D6,Setup!$A$11:$A$13,Setup!$B$11:$B$13,0)</f>
        <v/>
      </c>
      <c r="G6" s="12">
        <f>COUNTIFS(Attendance!$B$5:$B$5000,A6)</f>
        <v/>
      </c>
    </row>
    <row r="7">
      <c r="A7" s="7" t="inlineStr">
        <is>
          <t>C03</t>
        </is>
      </c>
      <c r="B7" s="7" t="inlineStr">
        <is>
          <t>Ayaan Khan</t>
        </is>
      </c>
      <c r="C7" s="7" t="inlineStr">
        <is>
          <t>Infant</t>
        </is>
      </c>
      <c r="D7" s="7" t="inlineStr">
        <is>
          <t>Full day</t>
        </is>
      </c>
      <c r="E7" s="7" t="inlineStr">
        <is>
          <t>Zoya Khan</t>
        </is>
      </c>
      <c r="F7" s="11">
        <f>_xlfn.XLOOKUP(D7,Setup!$A$11:$A$13,Setup!$B$11:$B$13,0)</f>
        <v/>
      </c>
      <c r="G7" s="12">
        <f>COUNTIFS(Attendance!$B$5:$B$5000,A7)</f>
        <v/>
      </c>
    </row>
    <row r="8">
      <c r="A8" s="7" t="inlineStr">
        <is>
          <t>C04</t>
        </is>
      </c>
      <c r="B8" s="7" t="inlineStr">
        <is>
          <t>Siya Jadhav</t>
        </is>
      </c>
      <c r="C8" s="7" t="inlineStr">
        <is>
          <t>Toddler</t>
        </is>
      </c>
      <c r="D8" s="7" t="inlineStr">
        <is>
          <t>Full day</t>
        </is>
      </c>
      <c r="E8" s="7" t="inlineStr">
        <is>
          <t>Raja Jadhav</t>
        </is>
      </c>
      <c r="F8" s="11">
        <f>_xlfn.XLOOKUP(D8,Setup!$A$11:$A$13,Setup!$B$11:$B$13,0)</f>
        <v/>
      </c>
      <c r="G8" s="12">
        <f>COUNTIFS(Attendance!$B$5:$B$5000,A8)</f>
        <v/>
      </c>
    </row>
    <row r="9">
      <c r="A9" s="7" t="inlineStr">
        <is>
          <t>C05</t>
        </is>
      </c>
      <c r="B9" s="7" t="inlineStr">
        <is>
          <t>Kabir Sayyed</t>
        </is>
      </c>
      <c r="C9" s="7" t="inlineStr">
        <is>
          <t>Pre-school</t>
        </is>
      </c>
      <c r="D9" s="7" t="inlineStr">
        <is>
          <t>Full day with meals</t>
        </is>
      </c>
      <c r="E9" s="7" t="inlineStr">
        <is>
          <t>Amir Sayyed</t>
        </is>
      </c>
      <c r="F9" s="11">
        <f>_xlfn.XLOOKUP(D9,Setup!$A$11:$A$13,Setup!$B$11:$B$13,0)</f>
        <v/>
      </c>
      <c r="G9" s="12">
        <f>COUNTIFS(Attendance!$B$5:$B$5000,A9)</f>
        <v/>
      </c>
    </row>
    <row r="10">
      <c r="A10" s="7" t="inlineStr">
        <is>
          <t>C06</t>
        </is>
      </c>
      <c r="B10" s="7" t="inlineStr">
        <is>
          <t>Anaya More</t>
        </is>
      </c>
      <c r="C10" s="7" t="inlineStr">
        <is>
          <t>Toddler</t>
        </is>
      </c>
      <c r="D10" s="7" t="inlineStr">
        <is>
          <t>Half day</t>
        </is>
      </c>
      <c r="E10" s="7" t="inlineStr">
        <is>
          <t>Ravina More</t>
        </is>
      </c>
      <c r="F10" s="11">
        <f>_xlfn.XLOOKUP(D10,Setup!$A$11:$A$13,Setup!$B$11:$B$13,0)</f>
        <v/>
      </c>
      <c r="G10" s="12">
        <f>COUNTIFS(Attendance!$B$5:$B$5000,A10)</f>
        <v/>
      </c>
    </row>
    <row r="11">
      <c r="A11" s="7" t="inlineStr">
        <is>
          <t>C07</t>
        </is>
      </c>
      <c r="B11" s="7" t="inlineStr">
        <is>
          <t>Ishaan Shaikh</t>
        </is>
      </c>
      <c r="C11" s="7" t="inlineStr">
        <is>
          <t>Pre-school</t>
        </is>
      </c>
      <c r="D11" s="7" t="inlineStr">
        <is>
          <t>Full day</t>
        </is>
      </c>
      <c r="E11" s="7" t="inlineStr">
        <is>
          <t>Salman Shaikh</t>
        </is>
      </c>
      <c r="F11" s="11">
        <f>_xlfn.XLOOKUP(D11,Setup!$A$11:$A$13,Setup!$B$11:$B$13,0)</f>
        <v/>
      </c>
      <c r="G11" s="12">
        <f>COUNTIFS(Attendance!$B$5:$B$5000,A11)</f>
        <v/>
      </c>
    </row>
    <row r="12">
      <c r="A12" s="7" t="inlineStr">
        <is>
          <t>C08</t>
        </is>
      </c>
      <c r="B12" s="7" t="inlineStr">
        <is>
          <t>Pari Pawar</t>
        </is>
      </c>
      <c r="C12" s="7" t="inlineStr">
        <is>
          <t>Infant</t>
        </is>
      </c>
      <c r="D12" s="7" t="inlineStr">
        <is>
          <t>Full day with meals</t>
        </is>
      </c>
      <c r="E12" s="7" t="inlineStr">
        <is>
          <t>Rani Pawar</t>
        </is>
      </c>
      <c r="F12" s="11">
        <f>_xlfn.XLOOKUP(D12,Setup!$A$11:$A$13,Setup!$B$11:$B$13,0)</f>
        <v/>
      </c>
      <c r="G12" s="12">
        <f>COUNTIFS(Attendance!$B$5:$B$5000,A12)</f>
        <v/>
      </c>
    </row>
  </sheetData>
  <dataValidations count="2">
    <dataValidation sqref="C5:C200" showDropDown="0" showInputMessage="0" showErrorMessage="1" allowBlank="1" errorTitle="Not in the list" error="Pick a value from the list" type="list">
      <formula1>=Setup!$D$11:$D$13</formula1>
    </dataValidation>
    <dataValidation sqref="D5:D200" showDropDown="0" showInputMessage="0" showErrorMessage="1" allowBlank="1" errorTitle="Not in the list" error="Pick a value from the list" type="list">
      <formula1>=Setup!$A$11:$A$13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7" customWidth="1" min="4" max="4"/>
    <col width="7" customWidth="1" min="5" max="5"/>
    <col width="11" customWidth="1" min="6" max="6"/>
    <col width="13" customWidth="1" min="7" max="7"/>
  </cols>
  <sheetData>
    <row r="1">
      <c r="A1" s="1" t="inlineStr">
        <is>
          <t>Attendance and pickup</t>
        </is>
      </c>
    </row>
    <row r="2">
      <c r="A2" s="2" t="inlineStr">
        <is>
          <t>One row per child per day. Late minutes count after closing time; the charge is per started 15 minutes.</t>
        </is>
      </c>
    </row>
    <row r="4">
      <c r="A4" s="9" t="inlineStr">
        <is>
          <t>Date</t>
        </is>
      </c>
      <c r="B4" s="9" t="inlineStr">
        <is>
          <t>Child ID</t>
        </is>
      </c>
      <c r="C4" s="9" t="inlineStr">
        <is>
          <t>Name</t>
        </is>
      </c>
      <c r="D4" s="9" t="inlineStr">
        <is>
          <t>In</t>
        </is>
      </c>
      <c r="E4" s="9" t="inlineStr">
        <is>
          <t>Out</t>
        </is>
      </c>
      <c r="F4" s="9" t="inlineStr">
        <is>
          <t>Late minutes</t>
        </is>
      </c>
      <c r="G4" s="9" t="inlineStr">
        <is>
          <t>Late charge (₹)</t>
        </is>
      </c>
    </row>
    <row r="5">
      <c r="A5" s="4" t="n">
        <v>46296</v>
      </c>
      <c r="B5" s="7" t="inlineStr">
        <is>
          <t>C01</t>
        </is>
      </c>
      <c r="C5" s="12">
        <f>_xlfn.XLOOKUP(B5,Children!$A$5:$A$200,Children!$B$5:$B$200,"Check ID")</f>
        <v/>
      </c>
      <c r="D5" s="5" t="n">
        <v>0.3541666666666667</v>
      </c>
      <c r="E5" s="5" t="n">
        <v>0.78125</v>
      </c>
      <c r="F5" s="12">
        <f>MAX(0,ROUND((E5-Setup!$B$5)*1440,0))</f>
        <v/>
      </c>
      <c r="G5" s="11">
        <f>CEILING(F5/15,1)*Setup!$B$6</f>
        <v/>
      </c>
    </row>
    <row r="6">
      <c r="A6" s="4" t="n">
        <v>46296</v>
      </c>
      <c r="B6" s="7" t="inlineStr">
        <is>
          <t>C02</t>
        </is>
      </c>
      <c r="C6" s="12">
        <f>_xlfn.XLOOKUP(B6,Children!$A$5:$A$200,Children!$B$5:$B$200,"Check ID")</f>
        <v/>
      </c>
      <c r="D6" s="5" t="n">
        <v>0.375</v>
      </c>
      <c r="E6" s="5" t="n">
        <v>0.5625</v>
      </c>
      <c r="F6" s="12">
        <f>MAX(0,ROUND((E6-Setup!$B$5)*1440,0))</f>
        <v/>
      </c>
      <c r="G6" s="11">
        <f>CEILING(F6/15,1)*Setup!$B$6</f>
        <v/>
      </c>
    </row>
    <row r="7">
      <c r="A7" s="4" t="n">
        <v>46296</v>
      </c>
      <c r="B7" s="7" t="inlineStr">
        <is>
          <t>C03</t>
        </is>
      </c>
      <c r="C7" s="12">
        <f>_xlfn.XLOOKUP(B7,Children!$A$5:$A$200,Children!$B$5:$B$200,"Check ID")</f>
        <v/>
      </c>
      <c r="D7" s="5" t="n">
        <v>0.3645833333333333</v>
      </c>
      <c r="E7" s="5" t="n">
        <v>0.7777777777777778</v>
      </c>
      <c r="F7" s="12">
        <f>MAX(0,ROUND((E7-Setup!$B$5)*1440,0))</f>
        <v/>
      </c>
      <c r="G7" s="11">
        <f>CEILING(F7/15,1)*Setup!$B$6</f>
        <v/>
      </c>
    </row>
    <row r="8">
      <c r="A8" s="4" t="n">
        <v>46296</v>
      </c>
      <c r="B8" s="7" t="inlineStr">
        <is>
          <t>C04</t>
        </is>
      </c>
      <c r="C8" s="12">
        <f>_xlfn.XLOOKUP(B8,Children!$A$5:$A$200,Children!$B$5:$B$200,"Check ID")</f>
        <v/>
      </c>
      <c r="D8" s="5" t="n">
        <v>0.3645833333333333</v>
      </c>
      <c r="E8" s="5" t="n">
        <v>0.78125</v>
      </c>
      <c r="F8" s="12">
        <f>MAX(0,ROUND((E8-Setup!$B$5)*1440,0))</f>
        <v/>
      </c>
      <c r="G8" s="11">
        <f>CEILING(F8/15,1)*Setup!$B$6</f>
        <v/>
      </c>
    </row>
    <row r="9">
      <c r="A9" s="4" t="n">
        <v>46296</v>
      </c>
      <c r="B9" s="7" t="inlineStr">
        <is>
          <t>C05</t>
        </is>
      </c>
      <c r="C9" s="12">
        <f>_xlfn.XLOOKUP(B9,Children!$A$5:$A$200,Children!$B$5:$B$200,"Check ID")</f>
        <v/>
      </c>
      <c r="D9" s="5" t="n">
        <v>0.3645833333333333</v>
      </c>
      <c r="E9" s="5" t="n">
        <v>0.7708333333333334</v>
      </c>
      <c r="F9" s="12">
        <f>MAX(0,ROUND((E9-Setup!$B$5)*1440,0))</f>
        <v/>
      </c>
      <c r="G9" s="11">
        <f>CEILING(F9/15,1)*Setup!$B$6</f>
        <v/>
      </c>
    </row>
    <row r="10">
      <c r="A10" s="4" t="n">
        <v>46296</v>
      </c>
      <c r="B10" s="7" t="inlineStr">
        <is>
          <t>C06</t>
        </is>
      </c>
      <c r="C10" s="12">
        <f>_xlfn.XLOOKUP(B10,Children!$A$5:$A$200,Children!$B$5:$B$200,"Check ID")</f>
        <v/>
      </c>
      <c r="D10" s="5" t="n">
        <v>0.375</v>
      </c>
      <c r="E10" s="5" t="n">
        <v>0.5625</v>
      </c>
      <c r="F10" s="12">
        <f>MAX(0,ROUND((E10-Setup!$B$5)*1440,0))</f>
        <v/>
      </c>
      <c r="G10" s="11">
        <f>CEILING(F10/15,1)*Setup!$B$6</f>
        <v/>
      </c>
    </row>
    <row r="11">
      <c r="A11" s="4" t="n">
        <v>46296</v>
      </c>
      <c r="B11" s="7" t="inlineStr">
        <is>
          <t>C07</t>
        </is>
      </c>
      <c r="C11" s="12">
        <f>_xlfn.XLOOKUP(B11,Children!$A$5:$A$200,Children!$B$5:$B$200,"Check ID")</f>
        <v/>
      </c>
      <c r="D11" s="5" t="n">
        <v>0.3541666666666667</v>
      </c>
      <c r="E11" s="5" t="n">
        <v>0.7777777777777778</v>
      </c>
      <c r="F11" s="12">
        <f>MAX(0,ROUND((E11-Setup!$B$5)*1440,0))</f>
        <v/>
      </c>
      <c r="G11" s="11">
        <f>CEILING(F11/15,1)*Setup!$B$6</f>
        <v/>
      </c>
    </row>
    <row r="12">
      <c r="A12" s="4" t="n">
        <v>46296</v>
      </c>
      <c r="B12" s="7" t="inlineStr">
        <is>
          <t>C08</t>
        </is>
      </c>
      <c r="C12" s="12">
        <f>_xlfn.XLOOKUP(B12,Children!$A$5:$A$200,Children!$B$5:$B$200,"Check ID")</f>
        <v/>
      </c>
      <c r="D12" s="5" t="n">
        <v>0.3680555555555556</v>
      </c>
      <c r="E12" s="5" t="n">
        <v>0.78125</v>
      </c>
      <c r="F12" s="12">
        <f>MAX(0,ROUND((E12-Setup!$B$5)*1440,0))</f>
        <v/>
      </c>
      <c r="G12" s="11">
        <f>CEILING(F12/15,1)*Setup!$B$6</f>
        <v/>
      </c>
    </row>
    <row r="13">
      <c r="A13" s="4" t="n">
        <v>46298</v>
      </c>
      <c r="B13" s="7" t="inlineStr">
        <is>
          <t>C01</t>
        </is>
      </c>
      <c r="C13" s="12">
        <f>_xlfn.XLOOKUP(B13,Children!$A$5:$A$200,Children!$B$5:$B$200,"Check ID")</f>
        <v/>
      </c>
      <c r="D13" s="5" t="n">
        <v>0.3541666666666667</v>
      </c>
      <c r="E13" s="5" t="n">
        <v>0.78125</v>
      </c>
      <c r="F13" s="12">
        <f>MAX(0,ROUND((E13-Setup!$B$5)*1440,0))</f>
        <v/>
      </c>
      <c r="G13" s="11">
        <f>CEILING(F13/15,1)*Setup!$B$6</f>
        <v/>
      </c>
    </row>
    <row r="14">
      <c r="A14" s="4" t="n">
        <v>46298</v>
      </c>
      <c r="B14" s="7" t="inlineStr">
        <is>
          <t>C03</t>
        </is>
      </c>
      <c r="C14" s="12">
        <f>_xlfn.XLOOKUP(B14,Children!$A$5:$A$200,Children!$B$5:$B$200,"Check ID")</f>
        <v/>
      </c>
      <c r="D14" s="5" t="n">
        <v>0.3645833333333333</v>
      </c>
      <c r="E14" s="5" t="n">
        <v>0.7708333333333334</v>
      </c>
      <c r="F14" s="12">
        <f>MAX(0,ROUND((E14-Setup!$B$5)*1440,0))</f>
        <v/>
      </c>
      <c r="G14" s="11">
        <f>CEILING(F14/15,1)*Setup!$B$6</f>
        <v/>
      </c>
    </row>
    <row r="15">
      <c r="A15" s="4" t="n">
        <v>46298</v>
      </c>
      <c r="B15" s="7" t="inlineStr">
        <is>
          <t>C05</t>
        </is>
      </c>
      <c r="C15" s="12">
        <f>_xlfn.XLOOKUP(B15,Children!$A$5:$A$200,Children!$B$5:$B$200,"Check ID")</f>
        <v/>
      </c>
      <c r="D15" s="5" t="n">
        <v>0.3645833333333333</v>
      </c>
      <c r="E15" s="5" t="n">
        <v>0.7777777777777778</v>
      </c>
      <c r="F15" s="12">
        <f>MAX(0,ROUND((E15-Setup!$B$5)*1440,0))</f>
        <v/>
      </c>
      <c r="G15" s="11">
        <f>CEILING(F15/15,1)*Setup!$B$6</f>
        <v/>
      </c>
    </row>
    <row r="16">
      <c r="A16" s="4" t="n">
        <v>46298</v>
      </c>
      <c r="B16" s="7" t="inlineStr">
        <is>
          <t>C06</t>
        </is>
      </c>
      <c r="C16" s="12">
        <f>_xlfn.XLOOKUP(B16,Children!$A$5:$A$200,Children!$B$5:$B$200,"Check ID")</f>
        <v/>
      </c>
      <c r="D16" s="5" t="n">
        <v>0.375</v>
      </c>
      <c r="E16" s="5" t="n">
        <v>0.5625</v>
      </c>
      <c r="F16" s="12">
        <f>MAX(0,ROUND((E16-Setup!$B$5)*1440,0))</f>
        <v/>
      </c>
      <c r="G16" s="11">
        <f>CEILING(F16/15,1)*Setup!$B$6</f>
        <v/>
      </c>
    </row>
    <row r="17">
      <c r="A17" s="4" t="n">
        <v>46298</v>
      </c>
      <c r="B17" s="7" t="inlineStr">
        <is>
          <t>C08</t>
        </is>
      </c>
      <c r="C17" s="12">
        <f>_xlfn.XLOOKUP(B17,Children!$A$5:$A$200,Children!$B$5:$B$200,"Check ID")</f>
        <v/>
      </c>
      <c r="D17" s="5" t="n">
        <v>0.3541666666666667</v>
      </c>
      <c r="E17" s="5" t="n">
        <v>0.75</v>
      </c>
      <c r="F17" s="12">
        <f>MAX(0,ROUND((E17-Setup!$B$5)*1440,0))</f>
        <v/>
      </c>
      <c r="G17" s="11">
        <f>CEILING(F17/15,1)*Setup!$B$6</f>
        <v/>
      </c>
    </row>
    <row r="18">
      <c r="A18" s="4" t="n">
        <v>46300</v>
      </c>
      <c r="B18" s="7" t="inlineStr">
        <is>
          <t>C01</t>
        </is>
      </c>
      <c r="C18" s="12">
        <f>_xlfn.XLOOKUP(B18,Children!$A$5:$A$200,Children!$B$5:$B$200,"Check ID")</f>
        <v/>
      </c>
      <c r="D18" s="5" t="n">
        <v>0.3645833333333333</v>
      </c>
      <c r="E18" s="5" t="n">
        <v>0.78125</v>
      </c>
      <c r="F18" s="12">
        <f>MAX(0,ROUND((E18-Setup!$B$5)*1440,0))</f>
        <v/>
      </c>
      <c r="G18" s="11">
        <f>CEILING(F18/15,1)*Setup!$B$6</f>
        <v/>
      </c>
    </row>
    <row r="19">
      <c r="A19" s="4" t="n">
        <v>46300</v>
      </c>
      <c r="B19" s="7" t="inlineStr">
        <is>
          <t>C02</t>
        </is>
      </c>
      <c r="C19" s="12">
        <f>_xlfn.XLOOKUP(B19,Children!$A$5:$A$200,Children!$B$5:$B$200,"Check ID")</f>
        <v/>
      </c>
      <c r="D19" s="5" t="n">
        <v>0.375</v>
      </c>
      <c r="E19" s="5" t="n">
        <v>0.5625</v>
      </c>
      <c r="F19" s="12">
        <f>MAX(0,ROUND((E19-Setup!$B$5)*1440,0))</f>
        <v/>
      </c>
      <c r="G19" s="11">
        <f>CEILING(F19/15,1)*Setup!$B$6</f>
        <v/>
      </c>
    </row>
    <row r="20">
      <c r="A20" s="4" t="n">
        <v>46300</v>
      </c>
      <c r="B20" s="7" t="inlineStr">
        <is>
          <t>C03</t>
        </is>
      </c>
      <c r="C20" s="12">
        <f>_xlfn.XLOOKUP(B20,Children!$A$5:$A$200,Children!$B$5:$B$200,"Check ID")</f>
        <v/>
      </c>
      <c r="D20" s="5" t="n">
        <v>0.3680555555555556</v>
      </c>
      <c r="E20" s="5" t="n">
        <v>0.7777777777777778</v>
      </c>
      <c r="F20" s="12">
        <f>MAX(0,ROUND((E20-Setup!$B$5)*1440,0))</f>
        <v/>
      </c>
      <c r="G20" s="11">
        <f>CEILING(F20/15,1)*Setup!$B$6</f>
        <v/>
      </c>
    </row>
    <row r="21">
      <c r="A21" s="4" t="n">
        <v>46300</v>
      </c>
      <c r="B21" s="7" t="inlineStr">
        <is>
          <t>C04</t>
        </is>
      </c>
      <c r="C21" s="12">
        <f>_xlfn.XLOOKUP(B21,Children!$A$5:$A$200,Children!$B$5:$B$200,"Check ID")</f>
        <v/>
      </c>
      <c r="D21" s="5" t="n">
        <v>0.3541666666666667</v>
      </c>
      <c r="E21" s="5" t="n">
        <v>0.7777777777777778</v>
      </c>
      <c r="F21" s="12">
        <f>MAX(0,ROUND((E21-Setup!$B$5)*1440,0))</f>
        <v/>
      </c>
      <c r="G21" s="11">
        <f>CEILING(F21/15,1)*Setup!$B$6</f>
        <v/>
      </c>
    </row>
    <row r="22">
      <c r="A22" s="4" t="n">
        <v>46300</v>
      </c>
      <c r="B22" s="7" t="inlineStr">
        <is>
          <t>C05</t>
        </is>
      </c>
      <c r="C22" s="12">
        <f>_xlfn.XLOOKUP(B22,Children!$A$5:$A$200,Children!$B$5:$B$200,"Check ID")</f>
        <v/>
      </c>
      <c r="D22" s="5" t="n">
        <v>0.3680555555555556</v>
      </c>
      <c r="E22" s="5" t="n">
        <v>0.7777777777777778</v>
      </c>
      <c r="F22" s="12">
        <f>MAX(0,ROUND((E22-Setup!$B$5)*1440,0))</f>
        <v/>
      </c>
      <c r="G22" s="11">
        <f>CEILING(F22/15,1)*Setup!$B$6</f>
        <v/>
      </c>
    </row>
    <row r="23">
      <c r="A23" s="4" t="n">
        <v>46300</v>
      </c>
      <c r="B23" s="7" t="inlineStr">
        <is>
          <t>C06</t>
        </is>
      </c>
      <c r="C23" s="12">
        <f>_xlfn.XLOOKUP(B23,Children!$A$5:$A$200,Children!$B$5:$B$200,"Check ID")</f>
        <v/>
      </c>
      <c r="D23" s="5" t="n">
        <v>0.375</v>
      </c>
      <c r="E23" s="5" t="n">
        <v>0.5625</v>
      </c>
      <c r="F23" s="12">
        <f>MAX(0,ROUND((E23-Setup!$B$5)*1440,0))</f>
        <v/>
      </c>
      <c r="G23" s="11">
        <f>CEILING(F23/15,1)*Setup!$B$6</f>
        <v/>
      </c>
    </row>
    <row r="24">
      <c r="A24" s="4" t="n">
        <v>46300</v>
      </c>
      <c r="B24" s="7" t="inlineStr">
        <is>
          <t>C07</t>
        </is>
      </c>
      <c r="C24" s="12">
        <f>_xlfn.XLOOKUP(B24,Children!$A$5:$A$200,Children!$B$5:$B$200,"Check ID")</f>
        <v/>
      </c>
      <c r="D24" s="5" t="n">
        <v>0.3645833333333333</v>
      </c>
      <c r="E24" s="5" t="n">
        <v>0.7777777777777778</v>
      </c>
      <c r="F24" s="12">
        <f>MAX(0,ROUND((E24-Setup!$B$5)*1440,0))</f>
        <v/>
      </c>
      <c r="G24" s="11">
        <f>CEILING(F24/15,1)*Setup!$B$6</f>
        <v/>
      </c>
    </row>
    <row r="25">
      <c r="A25" s="4" t="n">
        <v>46300</v>
      </c>
      <c r="B25" s="7" t="inlineStr">
        <is>
          <t>C08</t>
        </is>
      </c>
      <c r="C25" s="12">
        <f>_xlfn.XLOOKUP(B25,Children!$A$5:$A$200,Children!$B$5:$B$200,"Check ID")</f>
        <v/>
      </c>
      <c r="D25" s="5" t="n">
        <v>0.3680555555555556</v>
      </c>
      <c r="E25" s="5" t="n">
        <v>0.7708333333333334</v>
      </c>
      <c r="F25" s="12">
        <f>MAX(0,ROUND((E25-Setup!$B$5)*1440,0))</f>
        <v/>
      </c>
      <c r="G25" s="11">
        <f>CEILING(F25/15,1)*Setup!$B$6</f>
        <v/>
      </c>
    </row>
    <row r="26">
      <c r="A26" s="4" t="n">
        <v>46301</v>
      </c>
      <c r="B26" s="7" t="inlineStr">
        <is>
          <t>C01</t>
        </is>
      </c>
      <c r="C26" s="12">
        <f>_xlfn.XLOOKUP(B26,Children!$A$5:$A$200,Children!$B$5:$B$200,"Check ID")</f>
        <v/>
      </c>
      <c r="D26" s="5" t="n">
        <v>0.3645833333333333</v>
      </c>
      <c r="E26" s="5" t="n">
        <v>0.7777777777777778</v>
      </c>
      <c r="F26" s="12">
        <f>MAX(0,ROUND((E26-Setup!$B$5)*1440,0))</f>
        <v/>
      </c>
      <c r="G26" s="11">
        <f>CEILING(F26/15,1)*Setup!$B$6</f>
        <v/>
      </c>
    </row>
    <row r="27">
      <c r="A27" s="4" t="n">
        <v>46301</v>
      </c>
      <c r="B27" s="7" t="inlineStr">
        <is>
          <t>C03</t>
        </is>
      </c>
      <c r="C27" s="12">
        <f>_xlfn.XLOOKUP(B27,Children!$A$5:$A$200,Children!$B$5:$B$200,"Check ID")</f>
        <v/>
      </c>
      <c r="D27" s="5" t="n">
        <v>0.3680555555555556</v>
      </c>
      <c r="E27" s="5" t="n">
        <v>0.7951388888888888</v>
      </c>
      <c r="F27" s="12">
        <f>MAX(0,ROUND((E27-Setup!$B$5)*1440,0))</f>
        <v/>
      </c>
      <c r="G27" s="11">
        <f>CEILING(F27/15,1)*Setup!$B$6</f>
        <v/>
      </c>
    </row>
    <row r="28">
      <c r="A28" s="4" t="n">
        <v>46301</v>
      </c>
      <c r="B28" s="7" t="inlineStr">
        <is>
          <t>C04</t>
        </is>
      </c>
      <c r="C28" s="12">
        <f>_xlfn.XLOOKUP(B28,Children!$A$5:$A$200,Children!$B$5:$B$200,"Check ID")</f>
        <v/>
      </c>
      <c r="D28" s="5" t="n">
        <v>0.3645833333333333</v>
      </c>
      <c r="E28" s="5" t="n">
        <v>0.7604166666666666</v>
      </c>
      <c r="F28" s="12">
        <f>MAX(0,ROUND((E28-Setup!$B$5)*1440,0))</f>
        <v/>
      </c>
      <c r="G28" s="11">
        <f>CEILING(F28/15,1)*Setup!$B$6</f>
        <v/>
      </c>
    </row>
    <row r="29">
      <c r="A29" s="4" t="n">
        <v>46301</v>
      </c>
      <c r="B29" s="7" t="inlineStr">
        <is>
          <t>C05</t>
        </is>
      </c>
      <c r="C29" s="12">
        <f>_xlfn.XLOOKUP(B29,Children!$A$5:$A$200,Children!$B$5:$B$200,"Check ID")</f>
        <v/>
      </c>
      <c r="D29" s="5" t="n">
        <v>0.3645833333333333</v>
      </c>
      <c r="E29" s="5" t="n">
        <v>0.75</v>
      </c>
      <c r="F29" s="12">
        <f>MAX(0,ROUND((E29-Setup!$B$5)*1440,0))</f>
        <v/>
      </c>
      <c r="G29" s="11">
        <f>CEILING(F29/15,1)*Setup!$B$6</f>
        <v/>
      </c>
    </row>
    <row r="30">
      <c r="A30" s="4" t="n">
        <v>46301</v>
      </c>
      <c r="B30" s="7" t="inlineStr">
        <is>
          <t>C06</t>
        </is>
      </c>
      <c r="C30" s="12">
        <f>_xlfn.XLOOKUP(B30,Children!$A$5:$A$200,Children!$B$5:$B$200,"Check ID")</f>
        <v/>
      </c>
      <c r="D30" s="5" t="n">
        <v>0.375</v>
      </c>
      <c r="E30" s="5" t="n">
        <v>0.5625</v>
      </c>
      <c r="F30" s="12">
        <f>MAX(0,ROUND((E30-Setup!$B$5)*1440,0))</f>
        <v/>
      </c>
      <c r="G30" s="11">
        <f>CEILING(F30/15,1)*Setup!$B$6</f>
        <v/>
      </c>
    </row>
    <row r="31">
      <c r="A31" s="4" t="n">
        <v>46301</v>
      </c>
      <c r="B31" s="7" t="inlineStr">
        <is>
          <t>C08</t>
        </is>
      </c>
      <c r="C31" s="12">
        <f>_xlfn.XLOOKUP(B31,Children!$A$5:$A$200,Children!$B$5:$B$200,"Check ID")</f>
        <v/>
      </c>
      <c r="D31" s="5" t="n">
        <v>0.3645833333333333</v>
      </c>
      <c r="E31" s="5" t="n">
        <v>0.75</v>
      </c>
      <c r="F31" s="12">
        <f>MAX(0,ROUND((E31-Setup!$B$5)*1440,0))</f>
        <v/>
      </c>
      <c r="G31" s="11">
        <f>CEILING(F31/15,1)*Setup!$B$6</f>
        <v/>
      </c>
    </row>
    <row r="32">
      <c r="A32" s="4" t="n">
        <v>46302</v>
      </c>
      <c r="B32" s="7" t="inlineStr">
        <is>
          <t>C01</t>
        </is>
      </c>
      <c r="C32" s="12">
        <f>_xlfn.XLOOKUP(B32,Children!$A$5:$A$200,Children!$B$5:$B$200,"Check ID")</f>
        <v/>
      </c>
      <c r="D32" s="5" t="n">
        <v>0.3541666666666667</v>
      </c>
      <c r="E32" s="5" t="n">
        <v>0.78125</v>
      </c>
      <c r="F32" s="12">
        <f>MAX(0,ROUND((E32-Setup!$B$5)*1440,0))</f>
        <v/>
      </c>
      <c r="G32" s="11">
        <f>CEILING(F32/15,1)*Setup!$B$6</f>
        <v/>
      </c>
    </row>
    <row r="33">
      <c r="A33" s="4" t="n">
        <v>46302</v>
      </c>
      <c r="B33" s="7" t="inlineStr">
        <is>
          <t>C02</t>
        </is>
      </c>
      <c r="C33" s="12">
        <f>_xlfn.XLOOKUP(B33,Children!$A$5:$A$200,Children!$B$5:$B$200,"Check ID")</f>
        <v/>
      </c>
      <c r="D33" s="5" t="n">
        <v>0.375</v>
      </c>
      <c r="E33" s="5" t="n">
        <v>0.5625</v>
      </c>
      <c r="F33" s="12">
        <f>MAX(0,ROUND((E33-Setup!$B$5)*1440,0))</f>
        <v/>
      </c>
      <c r="G33" s="11">
        <f>CEILING(F33/15,1)*Setup!$B$6</f>
        <v/>
      </c>
    </row>
    <row r="34">
      <c r="A34" s="4" t="n">
        <v>46302</v>
      </c>
      <c r="B34" s="7" t="inlineStr">
        <is>
          <t>C04</t>
        </is>
      </c>
      <c r="C34" s="12">
        <f>_xlfn.XLOOKUP(B34,Children!$A$5:$A$200,Children!$B$5:$B$200,"Check ID")</f>
        <v/>
      </c>
      <c r="D34" s="5" t="n">
        <v>0.3680555555555556</v>
      </c>
      <c r="E34" s="5" t="n">
        <v>0.78125</v>
      </c>
      <c r="F34" s="12">
        <f>MAX(0,ROUND((E34-Setup!$B$5)*1440,0))</f>
        <v/>
      </c>
      <c r="G34" s="11">
        <f>CEILING(F34/15,1)*Setup!$B$6</f>
        <v/>
      </c>
    </row>
    <row r="35">
      <c r="A35" s="4" t="n">
        <v>46302</v>
      </c>
      <c r="B35" s="7" t="inlineStr">
        <is>
          <t>C05</t>
        </is>
      </c>
      <c r="C35" s="12">
        <f>_xlfn.XLOOKUP(B35,Children!$A$5:$A$200,Children!$B$5:$B$200,"Check ID")</f>
        <v/>
      </c>
      <c r="D35" s="5" t="n">
        <v>0.3680555555555556</v>
      </c>
      <c r="E35" s="5" t="n">
        <v>0.75</v>
      </c>
      <c r="F35" s="12">
        <f>MAX(0,ROUND((E35-Setup!$B$5)*1440,0))</f>
        <v/>
      </c>
      <c r="G35" s="11">
        <f>CEILING(F35/15,1)*Setup!$B$6</f>
        <v/>
      </c>
    </row>
    <row r="36">
      <c r="A36" s="4" t="n">
        <v>46302</v>
      </c>
      <c r="B36" s="7" t="inlineStr">
        <is>
          <t>C06</t>
        </is>
      </c>
      <c r="C36" s="12">
        <f>_xlfn.XLOOKUP(B36,Children!$A$5:$A$200,Children!$B$5:$B$200,"Check ID")</f>
        <v/>
      </c>
      <c r="D36" s="5" t="n">
        <v>0.375</v>
      </c>
      <c r="E36" s="5" t="n">
        <v>0.5625</v>
      </c>
      <c r="F36" s="12">
        <f>MAX(0,ROUND((E36-Setup!$B$5)*1440,0))</f>
        <v/>
      </c>
      <c r="G36" s="11">
        <f>CEILING(F36/15,1)*Setup!$B$6</f>
        <v/>
      </c>
    </row>
    <row r="37">
      <c r="A37" s="4" t="n">
        <v>46302</v>
      </c>
      <c r="B37" s="7" t="inlineStr">
        <is>
          <t>C07</t>
        </is>
      </c>
      <c r="C37" s="12">
        <f>_xlfn.XLOOKUP(B37,Children!$A$5:$A$200,Children!$B$5:$B$200,"Check ID")</f>
        <v/>
      </c>
      <c r="D37" s="5" t="n">
        <v>0.3680555555555556</v>
      </c>
      <c r="E37" s="5" t="n">
        <v>0.78125</v>
      </c>
      <c r="F37" s="12">
        <f>MAX(0,ROUND((E37-Setup!$B$5)*1440,0))</f>
        <v/>
      </c>
      <c r="G37" s="11">
        <f>CEILING(F37/15,1)*Setup!$B$6</f>
        <v/>
      </c>
    </row>
    <row r="38">
      <c r="A38" s="4" t="n">
        <v>46302</v>
      </c>
      <c r="B38" s="7" t="inlineStr">
        <is>
          <t>C08</t>
        </is>
      </c>
      <c r="C38" s="12">
        <f>_xlfn.XLOOKUP(B38,Children!$A$5:$A$200,Children!$B$5:$B$200,"Check ID")</f>
        <v/>
      </c>
      <c r="D38" s="5" t="n">
        <v>0.3645833333333333</v>
      </c>
      <c r="E38" s="5" t="n">
        <v>0.75</v>
      </c>
      <c r="F38" s="12">
        <f>MAX(0,ROUND((E38-Setup!$B$5)*1440,0))</f>
        <v/>
      </c>
      <c r="G38" s="11">
        <f>CEILING(F38/15,1)*Setup!$B$6</f>
        <v/>
      </c>
    </row>
    <row r="39">
      <c r="A39" s="4" t="n">
        <v>46303</v>
      </c>
      <c r="B39" s="7" t="inlineStr">
        <is>
          <t>C01</t>
        </is>
      </c>
      <c r="C39" s="12">
        <f>_xlfn.XLOOKUP(B39,Children!$A$5:$A$200,Children!$B$5:$B$200,"Check ID")</f>
        <v/>
      </c>
      <c r="D39" s="5" t="n">
        <v>0.3541666666666667</v>
      </c>
      <c r="E39" s="5" t="n">
        <v>0.7777777777777778</v>
      </c>
      <c r="F39" s="12">
        <f>MAX(0,ROUND((E39-Setup!$B$5)*1440,0))</f>
        <v/>
      </c>
      <c r="G39" s="11">
        <f>CEILING(F39/15,1)*Setup!$B$6</f>
        <v/>
      </c>
    </row>
    <row r="40">
      <c r="A40" s="4" t="n">
        <v>46303</v>
      </c>
      <c r="B40" s="7" t="inlineStr">
        <is>
          <t>C02</t>
        </is>
      </c>
      <c r="C40" s="12">
        <f>_xlfn.XLOOKUP(B40,Children!$A$5:$A$200,Children!$B$5:$B$200,"Check ID")</f>
        <v/>
      </c>
      <c r="D40" s="5" t="n">
        <v>0.375</v>
      </c>
      <c r="E40" s="5" t="n">
        <v>0.5625</v>
      </c>
      <c r="F40" s="12">
        <f>MAX(0,ROUND((E40-Setup!$B$5)*1440,0))</f>
        <v/>
      </c>
      <c r="G40" s="11">
        <f>CEILING(F40/15,1)*Setup!$B$6</f>
        <v/>
      </c>
    </row>
    <row r="41">
      <c r="A41" s="4" t="n">
        <v>46303</v>
      </c>
      <c r="B41" s="7" t="inlineStr">
        <is>
          <t>C03</t>
        </is>
      </c>
      <c r="C41" s="12">
        <f>_xlfn.XLOOKUP(B41,Children!$A$5:$A$200,Children!$B$5:$B$200,"Check ID")</f>
        <v/>
      </c>
      <c r="D41" s="5" t="n">
        <v>0.3645833333333333</v>
      </c>
      <c r="E41" s="5" t="n">
        <v>0.7777777777777778</v>
      </c>
      <c r="F41" s="12">
        <f>MAX(0,ROUND((E41-Setup!$B$5)*1440,0))</f>
        <v/>
      </c>
      <c r="G41" s="11">
        <f>CEILING(F41/15,1)*Setup!$B$6</f>
        <v/>
      </c>
    </row>
    <row r="42">
      <c r="A42" s="4" t="n">
        <v>46303</v>
      </c>
      <c r="B42" s="7" t="inlineStr">
        <is>
          <t>C04</t>
        </is>
      </c>
      <c r="C42" s="12">
        <f>_xlfn.XLOOKUP(B42,Children!$A$5:$A$200,Children!$B$5:$B$200,"Check ID")</f>
        <v/>
      </c>
      <c r="D42" s="5" t="n">
        <v>0.3680555555555556</v>
      </c>
      <c r="E42" s="5" t="n">
        <v>0.78125</v>
      </c>
      <c r="F42" s="12">
        <f>MAX(0,ROUND((E42-Setup!$B$5)*1440,0))</f>
        <v/>
      </c>
      <c r="G42" s="11">
        <f>CEILING(F42/15,1)*Setup!$B$6</f>
        <v/>
      </c>
    </row>
    <row r="43">
      <c r="A43" s="4" t="n">
        <v>46303</v>
      </c>
      <c r="B43" s="7" t="inlineStr">
        <is>
          <t>C05</t>
        </is>
      </c>
      <c r="C43" s="12">
        <f>_xlfn.XLOOKUP(B43,Children!$A$5:$A$200,Children!$B$5:$B$200,"Check ID")</f>
        <v/>
      </c>
      <c r="D43" s="5" t="n">
        <v>0.3541666666666667</v>
      </c>
      <c r="E43" s="5" t="n">
        <v>0.75</v>
      </c>
      <c r="F43" s="12">
        <f>MAX(0,ROUND((E43-Setup!$B$5)*1440,0))</f>
        <v/>
      </c>
      <c r="G43" s="11">
        <f>CEILING(F43/15,1)*Setup!$B$6</f>
        <v/>
      </c>
    </row>
    <row r="44">
      <c r="A44" s="4" t="n">
        <v>46303</v>
      </c>
      <c r="B44" s="7" t="inlineStr">
        <is>
          <t>C06</t>
        </is>
      </c>
      <c r="C44" s="12">
        <f>_xlfn.XLOOKUP(B44,Children!$A$5:$A$200,Children!$B$5:$B$200,"Check ID")</f>
        <v/>
      </c>
      <c r="D44" s="5" t="n">
        <v>0.375</v>
      </c>
      <c r="E44" s="5" t="n">
        <v>0.5625</v>
      </c>
      <c r="F44" s="12">
        <f>MAX(0,ROUND((E44-Setup!$B$5)*1440,0))</f>
        <v/>
      </c>
      <c r="G44" s="11">
        <f>CEILING(F44/15,1)*Setup!$B$6</f>
        <v/>
      </c>
    </row>
    <row r="45">
      <c r="A45" s="4" t="n">
        <v>46303</v>
      </c>
      <c r="B45" s="7" t="inlineStr">
        <is>
          <t>C07</t>
        </is>
      </c>
      <c r="C45" s="12">
        <f>_xlfn.XLOOKUP(B45,Children!$A$5:$A$200,Children!$B$5:$B$200,"Check ID")</f>
        <v/>
      </c>
      <c r="D45" s="5" t="n">
        <v>0.3680555555555556</v>
      </c>
      <c r="E45" s="5" t="n">
        <v>0.7604166666666666</v>
      </c>
      <c r="F45" s="12">
        <f>MAX(0,ROUND((E45-Setup!$B$5)*1440,0))</f>
        <v/>
      </c>
      <c r="G45" s="11">
        <f>CEILING(F45/15,1)*Setup!$B$6</f>
        <v/>
      </c>
    </row>
    <row r="46">
      <c r="A46" s="4" t="n">
        <v>46303</v>
      </c>
      <c r="B46" s="7" t="inlineStr">
        <is>
          <t>C08</t>
        </is>
      </c>
      <c r="C46" s="12">
        <f>_xlfn.XLOOKUP(B46,Children!$A$5:$A$200,Children!$B$5:$B$200,"Check ID")</f>
        <v/>
      </c>
      <c r="D46" s="5" t="n">
        <v>0.3680555555555556</v>
      </c>
      <c r="E46" s="5" t="n">
        <v>0.7777777777777778</v>
      </c>
      <c r="F46" s="12">
        <f>MAX(0,ROUND((E46-Setup!$B$5)*1440,0))</f>
        <v/>
      </c>
      <c r="G46" s="11">
        <f>CEILING(F46/15,1)*Setup!$B$6</f>
        <v/>
      </c>
    </row>
    <row r="47">
      <c r="A47" s="4" t="n">
        <v>46304</v>
      </c>
      <c r="B47" s="7" t="inlineStr">
        <is>
          <t>C01</t>
        </is>
      </c>
      <c r="C47" s="12">
        <f>_xlfn.XLOOKUP(B47,Children!$A$5:$A$200,Children!$B$5:$B$200,"Check ID")</f>
        <v/>
      </c>
      <c r="D47" s="5" t="n">
        <v>0.3645833333333333</v>
      </c>
      <c r="E47" s="5" t="n">
        <v>0.78125</v>
      </c>
      <c r="F47" s="12">
        <f>MAX(0,ROUND((E47-Setup!$B$5)*1440,0))</f>
        <v/>
      </c>
      <c r="G47" s="11">
        <f>CEILING(F47/15,1)*Setup!$B$6</f>
        <v/>
      </c>
    </row>
    <row r="48">
      <c r="A48" s="4" t="n">
        <v>46304</v>
      </c>
      <c r="B48" s="7" t="inlineStr">
        <is>
          <t>C02</t>
        </is>
      </c>
      <c r="C48" s="12">
        <f>_xlfn.XLOOKUP(B48,Children!$A$5:$A$200,Children!$B$5:$B$200,"Check ID")</f>
        <v/>
      </c>
      <c r="D48" s="5" t="n">
        <v>0.375</v>
      </c>
      <c r="E48" s="5" t="n">
        <v>0.5625</v>
      </c>
      <c r="F48" s="12">
        <f>MAX(0,ROUND((E48-Setup!$B$5)*1440,0))</f>
        <v/>
      </c>
      <c r="G48" s="11">
        <f>CEILING(F48/15,1)*Setup!$B$6</f>
        <v/>
      </c>
    </row>
    <row r="49">
      <c r="A49" s="4" t="n">
        <v>46304</v>
      </c>
      <c r="B49" s="7" t="inlineStr">
        <is>
          <t>C03</t>
        </is>
      </c>
      <c r="C49" s="12">
        <f>_xlfn.XLOOKUP(B49,Children!$A$5:$A$200,Children!$B$5:$B$200,"Check ID")</f>
        <v/>
      </c>
      <c r="D49" s="5" t="n">
        <v>0.3645833333333333</v>
      </c>
      <c r="E49" s="5" t="n">
        <v>0.78125</v>
      </c>
      <c r="F49" s="12">
        <f>MAX(0,ROUND((E49-Setup!$B$5)*1440,0))</f>
        <v/>
      </c>
      <c r="G49" s="11">
        <f>CEILING(F49/15,1)*Setup!$B$6</f>
        <v/>
      </c>
    </row>
    <row r="50">
      <c r="A50" s="4" t="n">
        <v>46304</v>
      </c>
      <c r="B50" s="7" t="inlineStr">
        <is>
          <t>C04</t>
        </is>
      </c>
      <c r="C50" s="12">
        <f>_xlfn.XLOOKUP(B50,Children!$A$5:$A$200,Children!$B$5:$B$200,"Check ID")</f>
        <v/>
      </c>
      <c r="D50" s="5" t="n">
        <v>0.3541666666666667</v>
      </c>
      <c r="E50" s="5" t="n">
        <v>0.8055555555555556</v>
      </c>
      <c r="F50" s="12">
        <f>MAX(0,ROUND((E50-Setup!$B$5)*1440,0))</f>
        <v/>
      </c>
      <c r="G50" s="11">
        <f>CEILING(F50/15,1)*Setup!$B$6</f>
        <v/>
      </c>
    </row>
    <row r="51">
      <c r="A51" s="4" t="n">
        <v>46304</v>
      </c>
      <c r="B51" s="7" t="inlineStr">
        <is>
          <t>C05</t>
        </is>
      </c>
      <c r="C51" s="12">
        <f>_xlfn.XLOOKUP(B51,Children!$A$5:$A$200,Children!$B$5:$B$200,"Check ID")</f>
        <v/>
      </c>
      <c r="D51" s="5" t="n">
        <v>0.3541666666666667</v>
      </c>
      <c r="E51" s="5" t="n">
        <v>0.75</v>
      </c>
      <c r="F51" s="12">
        <f>MAX(0,ROUND((E51-Setup!$B$5)*1440,0))</f>
        <v/>
      </c>
      <c r="G51" s="11">
        <f>CEILING(F51/15,1)*Setup!$B$6</f>
        <v/>
      </c>
    </row>
    <row r="52">
      <c r="A52" s="4" t="n">
        <v>46304</v>
      </c>
      <c r="B52" s="7" t="inlineStr">
        <is>
          <t>C06</t>
        </is>
      </c>
      <c r="C52" s="12">
        <f>_xlfn.XLOOKUP(B52,Children!$A$5:$A$200,Children!$B$5:$B$200,"Check ID")</f>
        <v/>
      </c>
      <c r="D52" s="5" t="n">
        <v>0.375</v>
      </c>
      <c r="E52" s="5" t="n">
        <v>0.5625</v>
      </c>
      <c r="F52" s="12">
        <f>MAX(0,ROUND((E52-Setup!$B$5)*1440,0))</f>
        <v/>
      </c>
      <c r="G52" s="11">
        <f>CEILING(F52/15,1)*Setup!$B$6</f>
        <v/>
      </c>
    </row>
    <row r="53">
      <c r="A53" s="4" t="n">
        <v>46304</v>
      </c>
      <c r="B53" s="7" t="inlineStr">
        <is>
          <t>C07</t>
        </is>
      </c>
      <c r="C53" s="12">
        <f>_xlfn.XLOOKUP(B53,Children!$A$5:$A$200,Children!$B$5:$B$200,"Check ID")</f>
        <v/>
      </c>
      <c r="D53" s="5" t="n">
        <v>0.3541666666666667</v>
      </c>
      <c r="E53" s="5" t="n">
        <v>0.7604166666666666</v>
      </c>
      <c r="F53" s="12">
        <f>MAX(0,ROUND((E53-Setup!$B$5)*1440,0))</f>
        <v/>
      </c>
      <c r="G53" s="11">
        <f>CEILING(F53/15,1)*Setup!$B$6</f>
        <v/>
      </c>
    </row>
    <row r="54">
      <c r="A54" s="4" t="n">
        <v>46304</v>
      </c>
      <c r="B54" s="7" t="inlineStr">
        <is>
          <t>C08</t>
        </is>
      </c>
      <c r="C54" s="12">
        <f>_xlfn.XLOOKUP(B54,Children!$A$5:$A$200,Children!$B$5:$B$200,"Check ID")</f>
        <v/>
      </c>
      <c r="D54" s="5" t="n">
        <v>0.3645833333333333</v>
      </c>
      <c r="E54" s="5" t="n">
        <v>0.75</v>
      </c>
      <c r="F54" s="12">
        <f>MAX(0,ROUND((E54-Setup!$B$5)*1440,0))</f>
        <v/>
      </c>
      <c r="G54" s="11">
        <f>CEILING(F54/15,1)*Setup!$B$6</f>
        <v/>
      </c>
    </row>
    <row r="55">
      <c r="A55" s="4" t="n">
        <v>46305</v>
      </c>
      <c r="B55" s="7" t="inlineStr">
        <is>
          <t>C01</t>
        </is>
      </c>
      <c r="C55" s="12">
        <f>_xlfn.XLOOKUP(B55,Children!$A$5:$A$200,Children!$B$5:$B$200,"Check ID")</f>
        <v/>
      </c>
      <c r="D55" s="5" t="n">
        <v>0.3680555555555556</v>
      </c>
      <c r="E55" s="5" t="n">
        <v>0.7604166666666666</v>
      </c>
      <c r="F55" s="12">
        <f>MAX(0,ROUND((E55-Setup!$B$5)*1440,0))</f>
        <v/>
      </c>
      <c r="G55" s="11">
        <f>CEILING(F55/15,1)*Setup!$B$6</f>
        <v/>
      </c>
    </row>
    <row r="56">
      <c r="A56" s="4" t="n">
        <v>46305</v>
      </c>
      <c r="B56" s="7" t="inlineStr">
        <is>
          <t>C02</t>
        </is>
      </c>
      <c r="C56" s="12">
        <f>_xlfn.XLOOKUP(B56,Children!$A$5:$A$200,Children!$B$5:$B$200,"Check ID")</f>
        <v/>
      </c>
      <c r="D56" s="5" t="n">
        <v>0.375</v>
      </c>
      <c r="E56" s="5" t="n">
        <v>0.5625</v>
      </c>
      <c r="F56" s="12">
        <f>MAX(0,ROUND((E56-Setup!$B$5)*1440,0))</f>
        <v/>
      </c>
      <c r="G56" s="11">
        <f>CEILING(F56/15,1)*Setup!$B$6</f>
        <v/>
      </c>
    </row>
    <row r="57">
      <c r="A57" s="4" t="n">
        <v>46305</v>
      </c>
      <c r="B57" s="7" t="inlineStr">
        <is>
          <t>C03</t>
        </is>
      </c>
      <c r="C57" s="12">
        <f>_xlfn.XLOOKUP(B57,Children!$A$5:$A$200,Children!$B$5:$B$200,"Check ID")</f>
        <v/>
      </c>
      <c r="D57" s="5" t="n">
        <v>0.3680555555555556</v>
      </c>
      <c r="E57" s="5" t="n">
        <v>0.7777777777777778</v>
      </c>
      <c r="F57" s="12">
        <f>MAX(0,ROUND((E57-Setup!$B$5)*1440,0))</f>
        <v/>
      </c>
      <c r="G57" s="11">
        <f>CEILING(F57/15,1)*Setup!$B$6</f>
        <v/>
      </c>
    </row>
    <row r="58">
      <c r="A58" s="4" t="n">
        <v>46305</v>
      </c>
      <c r="B58" s="7" t="inlineStr">
        <is>
          <t>C05</t>
        </is>
      </c>
      <c r="C58" s="12">
        <f>_xlfn.XLOOKUP(B58,Children!$A$5:$A$200,Children!$B$5:$B$200,"Check ID")</f>
        <v/>
      </c>
      <c r="D58" s="5" t="n">
        <v>0.3680555555555556</v>
      </c>
      <c r="E58" s="5" t="n">
        <v>0.78125</v>
      </c>
      <c r="F58" s="12">
        <f>MAX(0,ROUND((E58-Setup!$B$5)*1440,0))</f>
        <v/>
      </c>
      <c r="G58" s="11">
        <f>CEILING(F58/15,1)*Setup!$B$6</f>
        <v/>
      </c>
    </row>
    <row r="59">
      <c r="A59" s="4" t="n">
        <v>46305</v>
      </c>
      <c r="B59" s="7" t="inlineStr">
        <is>
          <t>C06</t>
        </is>
      </c>
      <c r="C59" s="12">
        <f>_xlfn.XLOOKUP(B59,Children!$A$5:$A$200,Children!$B$5:$B$200,"Check ID")</f>
        <v/>
      </c>
      <c r="D59" s="5" t="n">
        <v>0.375</v>
      </c>
      <c r="E59" s="5" t="n">
        <v>0.5625</v>
      </c>
      <c r="F59" s="12">
        <f>MAX(0,ROUND((E59-Setup!$B$5)*1440,0))</f>
        <v/>
      </c>
      <c r="G59" s="11">
        <f>CEILING(F59/15,1)*Setup!$B$6</f>
        <v/>
      </c>
    </row>
    <row r="60">
      <c r="A60" s="4" t="n">
        <v>46305</v>
      </c>
      <c r="B60" s="7" t="inlineStr">
        <is>
          <t>C07</t>
        </is>
      </c>
      <c r="C60" s="12">
        <f>_xlfn.XLOOKUP(B60,Children!$A$5:$A$200,Children!$B$5:$B$200,"Check ID")</f>
        <v/>
      </c>
      <c r="D60" s="5" t="n">
        <v>0.3541666666666667</v>
      </c>
      <c r="E60" s="5" t="n">
        <v>0.75</v>
      </c>
      <c r="F60" s="12">
        <f>MAX(0,ROUND((E60-Setup!$B$5)*1440,0))</f>
        <v/>
      </c>
      <c r="G60" s="11">
        <f>CEILING(F60/15,1)*Setup!$B$6</f>
        <v/>
      </c>
    </row>
    <row r="61">
      <c r="A61" s="4" t="n">
        <v>46305</v>
      </c>
      <c r="B61" s="7" t="inlineStr">
        <is>
          <t>C08</t>
        </is>
      </c>
      <c r="C61" s="12">
        <f>_xlfn.XLOOKUP(B61,Children!$A$5:$A$200,Children!$B$5:$B$200,"Check ID")</f>
        <v/>
      </c>
      <c r="D61" s="5" t="n">
        <v>0.3680555555555556</v>
      </c>
      <c r="E61" s="5" t="n">
        <v>0.7708333333333334</v>
      </c>
      <c r="F61" s="12">
        <f>MAX(0,ROUND((E61-Setup!$B$5)*1440,0))</f>
        <v/>
      </c>
      <c r="G61" s="11">
        <f>CEILING(F61/15,1)*Setup!$B$6</f>
        <v/>
      </c>
    </row>
    <row r="62">
      <c r="A62" s="4" t="n">
        <v>46307</v>
      </c>
      <c r="B62" s="7" t="inlineStr">
        <is>
          <t>C01</t>
        </is>
      </c>
      <c r="C62" s="12">
        <f>_xlfn.XLOOKUP(B62,Children!$A$5:$A$200,Children!$B$5:$B$200,"Check ID")</f>
        <v/>
      </c>
      <c r="D62" s="5" t="n">
        <v>0.3645833333333333</v>
      </c>
      <c r="E62" s="5" t="n">
        <v>0.75</v>
      </c>
      <c r="F62" s="12">
        <f>MAX(0,ROUND((E62-Setup!$B$5)*1440,0))</f>
        <v/>
      </c>
      <c r="G62" s="11">
        <f>CEILING(F62/15,1)*Setup!$B$6</f>
        <v/>
      </c>
    </row>
    <row r="63">
      <c r="A63" s="4" t="n">
        <v>46307</v>
      </c>
      <c r="B63" s="7" t="inlineStr">
        <is>
          <t>C02</t>
        </is>
      </c>
      <c r="C63" s="12">
        <f>_xlfn.XLOOKUP(B63,Children!$A$5:$A$200,Children!$B$5:$B$200,"Check ID")</f>
        <v/>
      </c>
      <c r="D63" s="5" t="n">
        <v>0.375</v>
      </c>
      <c r="E63" s="5" t="n">
        <v>0.5625</v>
      </c>
      <c r="F63" s="12">
        <f>MAX(0,ROUND((E63-Setup!$B$5)*1440,0))</f>
        <v/>
      </c>
      <c r="G63" s="11">
        <f>CEILING(F63/15,1)*Setup!$B$6</f>
        <v/>
      </c>
    </row>
    <row r="64">
      <c r="A64" s="4" t="n">
        <v>46307</v>
      </c>
      <c r="B64" s="7" t="inlineStr">
        <is>
          <t>C03</t>
        </is>
      </c>
      <c r="C64" s="12">
        <f>_xlfn.XLOOKUP(B64,Children!$A$5:$A$200,Children!$B$5:$B$200,"Check ID")</f>
        <v/>
      </c>
      <c r="D64" s="5" t="n">
        <v>0.3541666666666667</v>
      </c>
      <c r="E64" s="5" t="n">
        <v>0.7604166666666666</v>
      </c>
      <c r="F64" s="12">
        <f>MAX(0,ROUND((E64-Setup!$B$5)*1440,0))</f>
        <v/>
      </c>
      <c r="G64" s="11">
        <f>CEILING(F64/15,1)*Setup!$B$6</f>
        <v/>
      </c>
    </row>
    <row r="65">
      <c r="A65" s="4" t="n">
        <v>46307</v>
      </c>
      <c r="B65" s="7" t="inlineStr">
        <is>
          <t>C04</t>
        </is>
      </c>
      <c r="C65" s="12">
        <f>_xlfn.XLOOKUP(B65,Children!$A$5:$A$200,Children!$B$5:$B$200,"Check ID")</f>
        <v/>
      </c>
      <c r="D65" s="5" t="n">
        <v>0.3541666666666667</v>
      </c>
      <c r="E65" s="5" t="n">
        <v>0.78125</v>
      </c>
      <c r="F65" s="12">
        <f>MAX(0,ROUND((E65-Setup!$B$5)*1440,0))</f>
        <v/>
      </c>
      <c r="G65" s="11">
        <f>CEILING(F65/15,1)*Setup!$B$6</f>
        <v/>
      </c>
    </row>
    <row r="66">
      <c r="A66" s="4" t="n">
        <v>46307</v>
      </c>
      <c r="B66" s="7" t="inlineStr">
        <is>
          <t>C05</t>
        </is>
      </c>
      <c r="C66" s="12">
        <f>_xlfn.XLOOKUP(B66,Children!$A$5:$A$200,Children!$B$5:$B$200,"Check ID")</f>
        <v/>
      </c>
      <c r="D66" s="5" t="n">
        <v>0.3645833333333333</v>
      </c>
      <c r="E66" s="5" t="n">
        <v>0.7604166666666666</v>
      </c>
      <c r="F66" s="12">
        <f>MAX(0,ROUND((E66-Setup!$B$5)*1440,0))</f>
        <v/>
      </c>
      <c r="G66" s="11">
        <f>CEILING(F66/15,1)*Setup!$B$6</f>
        <v/>
      </c>
    </row>
    <row r="67">
      <c r="A67" s="4" t="n">
        <v>46307</v>
      </c>
      <c r="B67" s="7" t="inlineStr">
        <is>
          <t>C06</t>
        </is>
      </c>
      <c r="C67" s="12">
        <f>_xlfn.XLOOKUP(B67,Children!$A$5:$A$200,Children!$B$5:$B$200,"Check ID")</f>
        <v/>
      </c>
      <c r="D67" s="5" t="n">
        <v>0.375</v>
      </c>
      <c r="E67" s="5" t="n">
        <v>0.5625</v>
      </c>
      <c r="F67" s="12">
        <f>MAX(0,ROUND((E67-Setup!$B$5)*1440,0))</f>
        <v/>
      </c>
      <c r="G67" s="11">
        <f>CEILING(F67/15,1)*Setup!$B$6</f>
        <v/>
      </c>
    </row>
    <row r="68">
      <c r="A68" s="4" t="n">
        <v>46307</v>
      </c>
      <c r="B68" s="7" t="inlineStr">
        <is>
          <t>C07</t>
        </is>
      </c>
      <c r="C68" s="12">
        <f>_xlfn.XLOOKUP(B68,Children!$A$5:$A$200,Children!$B$5:$B$200,"Check ID")</f>
        <v/>
      </c>
      <c r="D68" s="5" t="n">
        <v>0.3541666666666667</v>
      </c>
      <c r="E68" s="5" t="n">
        <v>0.78125</v>
      </c>
      <c r="F68" s="12">
        <f>MAX(0,ROUND((E68-Setup!$B$5)*1440,0))</f>
        <v/>
      </c>
      <c r="G68" s="11">
        <f>CEILING(F68/15,1)*Setup!$B$6</f>
        <v/>
      </c>
    </row>
    <row r="69">
      <c r="A69" s="4" t="n">
        <v>46307</v>
      </c>
      <c r="B69" s="7" t="inlineStr">
        <is>
          <t>C08</t>
        </is>
      </c>
      <c r="C69" s="12">
        <f>_xlfn.XLOOKUP(B69,Children!$A$5:$A$200,Children!$B$5:$B$200,"Check ID")</f>
        <v/>
      </c>
      <c r="D69" s="5" t="n">
        <v>0.3680555555555556</v>
      </c>
      <c r="E69" s="5" t="n">
        <v>0.75</v>
      </c>
      <c r="F69" s="12">
        <f>MAX(0,ROUND((E69-Setup!$B$5)*1440,0))</f>
        <v/>
      </c>
      <c r="G69" s="11">
        <f>CEILING(F69/15,1)*Setup!$B$6</f>
        <v/>
      </c>
    </row>
    <row r="70">
      <c r="A70" s="4" t="n">
        <v>46308</v>
      </c>
      <c r="B70" s="7" t="inlineStr">
        <is>
          <t>C01</t>
        </is>
      </c>
      <c r="C70" s="12">
        <f>_xlfn.XLOOKUP(B70,Children!$A$5:$A$200,Children!$B$5:$B$200,"Check ID")</f>
        <v/>
      </c>
      <c r="D70" s="5" t="n">
        <v>0.3680555555555556</v>
      </c>
      <c r="E70" s="5" t="n">
        <v>0.7708333333333334</v>
      </c>
      <c r="F70" s="12">
        <f>MAX(0,ROUND((E70-Setup!$B$5)*1440,0))</f>
        <v/>
      </c>
      <c r="G70" s="11">
        <f>CEILING(F70/15,1)*Setup!$B$6</f>
        <v/>
      </c>
    </row>
    <row r="71">
      <c r="A71" s="4" t="n">
        <v>46308</v>
      </c>
      <c r="B71" s="7" t="inlineStr">
        <is>
          <t>C02</t>
        </is>
      </c>
      <c r="C71" s="12">
        <f>_xlfn.XLOOKUP(B71,Children!$A$5:$A$200,Children!$B$5:$B$200,"Check ID")</f>
        <v/>
      </c>
      <c r="D71" s="5" t="n">
        <v>0.375</v>
      </c>
      <c r="E71" s="5" t="n">
        <v>0.5625</v>
      </c>
      <c r="F71" s="12">
        <f>MAX(0,ROUND((E71-Setup!$B$5)*1440,0))</f>
        <v/>
      </c>
      <c r="G71" s="11">
        <f>CEILING(F71/15,1)*Setup!$B$6</f>
        <v/>
      </c>
    </row>
    <row r="72">
      <c r="A72" s="4" t="n">
        <v>46308</v>
      </c>
      <c r="B72" s="7" t="inlineStr">
        <is>
          <t>C03</t>
        </is>
      </c>
      <c r="C72" s="12">
        <f>_xlfn.XLOOKUP(B72,Children!$A$5:$A$200,Children!$B$5:$B$200,"Check ID")</f>
        <v/>
      </c>
      <c r="D72" s="5" t="n">
        <v>0.3541666666666667</v>
      </c>
      <c r="E72" s="5" t="n">
        <v>0.78125</v>
      </c>
      <c r="F72" s="12">
        <f>MAX(0,ROUND((E72-Setup!$B$5)*1440,0))</f>
        <v/>
      </c>
      <c r="G72" s="11">
        <f>CEILING(F72/15,1)*Setup!$B$6</f>
        <v/>
      </c>
    </row>
    <row r="73">
      <c r="A73" s="4" t="n">
        <v>46308</v>
      </c>
      <c r="B73" s="7" t="inlineStr">
        <is>
          <t>C04</t>
        </is>
      </c>
      <c r="C73" s="12">
        <f>_xlfn.XLOOKUP(B73,Children!$A$5:$A$200,Children!$B$5:$B$200,"Check ID")</f>
        <v/>
      </c>
      <c r="D73" s="5" t="n">
        <v>0.3645833333333333</v>
      </c>
      <c r="E73" s="5" t="n">
        <v>0.8159722222222222</v>
      </c>
      <c r="F73" s="12">
        <f>MAX(0,ROUND((E73-Setup!$B$5)*1440,0))</f>
        <v/>
      </c>
      <c r="G73" s="11">
        <f>CEILING(F73/15,1)*Setup!$B$6</f>
        <v/>
      </c>
    </row>
    <row r="74">
      <c r="A74" s="4" t="n">
        <v>46308</v>
      </c>
      <c r="B74" s="7" t="inlineStr">
        <is>
          <t>C05</t>
        </is>
      </c>
      <c r="C74" s="12">
        <f>_xlfn.XLOOKUP(B74,Children!$A$5:$A$200,Children!$B$5:$B$200,"Check ID")</f>
        <v/>
      </c>
      <c r="D74" s="5" t="n">
        <v>0.3541666666666667</v>
      </c>
      <c r="E74" s="5" t="n">
        <v>0.78125</v>
      </c>
      <c r="F74" s="12">
        <f>MAX(0,ROUND((E74-Setup!$B$5)*1440,0))</f>
        <v/>
      </c>
      <c r="G74" s="11">
        <f>CEILING(F74/15,1)*Setup!$B$6</f>
        <v/>
      </c>
    </row>
    <row r="75">
      <c r="A75" s="4" t="n">
        <v>46308</v>
      </c>
      <c r="B75" s="7" t="inlineStr">
        <is>
          <t>C06</t>
        </is>
      </c>
      <c r="C75" s="12">
        <f>_xlfn.XLOOKUP(B75,Children!$A$5:$A$200,Children!$B$5:$B$200,"Check ID")</f>
        <v/>
      </c>
      <c r="D75" s="5" t="n">
        <v>0.375</v>
      </c>
      <c r="E75" s="5" t="n">
        <v>0.5625</v>
      </c>
      <c r="F75" s="12">
        <f>MAX(0,ROUND((E75-Setup!$B$5)*1440,0))</f>
        <v/>
      </c>
      <c r="G75" s="11">
        <f>CEILING(F75/15,1)*Setup!$B$6</f>
        <v/>
      </c>
    </row>
    <row r="76">
      <c r="A76" s="4" t="n">
        <v>46308</v>
      </c>
      <c r="B76" s="7" t="inlineStr">
        <is>
          <t>C07</t>
        </is>
      </c>
      <c r="C76" s="12">
        <f>_xlfn.XLOOKUP(B76,Children!$A$5:$A$200,Children!$B$5:$B$200,"Check ID")</f>
        <v/>
      </c>
      <c r="D76" s="5" t="n">
        <v>0.3680555555555556</v>
      </c>
      <c r="E76" s="5" t="n">
        <v>0.7604166666666666</v>
      </c>
      <c r="F76" s="12">
        <f>MAX(0,ROUND((E76-Setup!$B$5)*1440,0))</f>
        <v/>
      </c>
      <c r="G76" s="11">
        <f>CEILING(F76/15,1)*Setup!$B$6</f>
        <v/>
      </c>
    </row>
    <row r="77">
      <c r="A77" s="4" t="n">
        <v>46309</v>
      </c>
      <c r="B77" s="7" t="inlineStr">
        <is>
          <t>C01</t>
        </is>
      </c>
      <c r="C77" s="12">
        <f>_xlfn.XLOOKUP(B77,Children!$A$5:$A$200,Children!$B$5:$B$200,"Check ID")</f>
        <v/>
      </c>
      <c r="D77" s="5" t="n">
        <v>0.3645833333333333</v>
      </c>
      <c r="E77" s="5" t="n">
        <v>0.7604166666666666</v>
      </c>
      <c r="F77" s="12">
        <f>MAX(0,ROUND((E77-Setup!$B$5)*1440,0))</f>
        <v/>
      </c>
      <c r="G77" s="11">
        <f>CEILING(F77/15,1)*Setup!$B$6</f>
        <v/>
      </c>
    </row>
    <row r="78">
      <c r="A78" s="4" t="n">
        <v>46309</v>
      </c>
      <c r="B78" s="7" t="inlineStr">
        <is>
          <t>C02</t>
        </is>
      </c>
      <c r="C78" s="12">
        <f>_xlfn.XLOOKUP(B78,Children!$A$5:$A$200,Children!$B$5:$B$200,"Check ID")</f>
        <v/>
      </c>
      <c r="D78" s="5" t="n">
        <v>0.375</v>
      </c>
      <c r="E78" s="5" t="n">
        <v>0.5625</v>
      </c>
      <c r="F78" s="12">
        <f>MAX(0,ROUND((E78-Setup!$B$5)*1440,0))</f>
        <v/>
      </c>
      <c r="G78" s="11">
        <f>CEILING(F78/15,1)*Setup!$B$6</f>
        <v/>
      </c>
    </row>
    <row r="79">
      <c r="A79" s="4" t="n">
        <v>46309</v>
      </c>
      <c r="B79" s="7" t="inlineStr">
        <is>
          <t>C03</t>
        </is>
      </c>
      <c r="C79" s="12">
        <f>_xlfn.XLOOKUP(B79,Children!$A$5:$A$200,Children!$B$5:$B$200,"Check ID")</f>
        <v/>
      </c>
      <c r="D79" s="5" t="n">
        <v>0.3645833333333333</v>
      </c>
      <c r="E79" s="5" t="n">
        <v>0.7777777777777778</v>
      </c>
      <c r="F79" s="12">
        <f>MAX(0,ROUND((E79-Setup!$B$5)*1440,0))</f>
        <v/>
      </c>
      <c r="G79" s="11">
        <f>CEILING(F79/15,1)*Setup!$B$6</f>
        <v/>
      </c>
    </row>
    <row r="80">
      <c r="A80" s="4" t="n">
        <v>46309</v>
      </c>
      <c r="B80" s="7" t="inlineStr">
        <is>
          <t>C04</t>
        </is>
      </c>
      <c r="C80" s="12">
        <f>_xlfn.XLOOKUP(B80,Children!$A$5:$A$200,Children!$B$5:$B$200,"Check ID")</f>
        <v/>
      </c>
      <c r="D80" s="5" t="n">
        <v>0.3541666666666667</v>
      </c>
      <c r="E80" s="5" t="n">
        <v>0.7708333333333334</v>
      </c>
      <c r="F80" s="12">
        <f>MAX(0,ROUND((E80-Setup!$B$5)*1440,0))</f>
        <v/>
      </c>
      <c r="G80" s="11">
        <f>CEILING(F80/15,1)*Setup!$B$6</f>
        <v/>
      </c>
    </row>
    <row r="81">
      <c r="A81" s="4" t="n">
        <v>46309</v>
      </c>
      <c r="B81" s="7" t="inlineStr">
        <is>
          <t>C05</t>
        </is>
      </c>
      <c r="C81" s="12">
        <f>_xlfn.XLOOKUP(B81,Children!$A$5:$A$200,Children!$B$5:$B$200,"Check ID")</f>
        <v/>
      </c>
      <c r="D81" s="5" t="n">
        <v>0.3680555555555556</v>
      </c>
      <c r="E81" s="5" t="n">
        <v>0.75</v>
      </c>
      <c r="F81" s="12">
        <f>MAX(0,ROUND((E81-Setup!$B$5)*1440,0))</f>
        <v/>
      </c>
      <c r="G81" s="11">
        <f>CEILING(F81/15,1)*Setup!$B$6</f>
        <v/>
      </c>
    </row>
    <row r="82">
      <c r="A82" s="4" t="n">
        <v>46309</v>
      </c>
      <c r="B82" s="7" t="inlineStr">
        <is>
          <t>C06</t>
        </is>
      </c>
      <c r="C82" s="12">
        <f>_xlfn.XLOOKUP(B82,Children!$A$5:$A$200,Children!$B$5:$B$200,"Check ID")</f>
        <v/>
      </c>
      <c r="D82" s="5" t="n">
        <v>0.375</v>
      </c>
      <c r="E82" s="5" t="n">
        <v>0.5625</v>
      </c>
      <c r="F82" s="12">
        <f>MAX(0,ROUND((E82-Setup!$B$5)*1440,0))</f>
        <v/>
      </c>
      <c r="G82" s="11">
        <f>CEILING(F82/15,1)*Setup!$B$6</f>
        <v/>
      </c>
    </row>
    <row r="83">
      <c r="A83" s="4" t="n">
        <v>46309</v>
      </c>
      <c r="B83" s="7" t="inlineStr">
        <is>
          <t>C08</t>
        </is>
      </c>
      <c r="C83" s="12">
        <f>_xlfn.XLOOKUP(B83,Children!$A$5:$A$200,Children!$B$5:$B$200,"Check ID")</f>
        <v/>
      </c>
      <c r="D83" s="5" t="n">
        <v>0.3541666666666667</v>
      </c>
      <c r="E83" s="5" t="n">
        <v>0.7708333333333334</v>
      </c>
      <c r="F83" s="12">
        <f>MAX(0,ROUND((E83-Setup!$B$5)*1440,0))</f>
        <v/>
      </c>
      <c r="G83" s="11">
        <f>CEILING(F83/15,1)*Setup!$B$6</f>
        <v/>
      </c>
    </row>
    <row r="84">
      <c r="A84" s="4" t="n">
        <v>46310</v>
      </c>
      <c r="B84" s="7" t="inlineStr">
        <is>
          <t>C01</t>
        </is>
      </c>
      <c r="C84" s="12">
        <f>_xlfn.XLOOKUP(B84,Children!$A$5:$A$200,Children!$B$5:$B$200,"Check ID")</f>
        <v/>
      </c>
      <c r="D84" s="5" t="n">
        <v>0.3645833333333333</v>
      </c>
      <c r="E84" s="5" t="n">
        <v>0.7604166666666666</v>
      </c>
      <c r="F84" s="12">
        <f>MAX(0,ROUND((E84-Setup!$B$5)*1440,0))</f>
        <v/>
      </c>
      <c r="G84" s="11">
        <f>CEILING(F84/15,1)*Setup!$B$6</f>
        <v/>
      </c>
    </row>
    <row r="85">
      <c r="A85" s="4" t="n">
        <v>46310</v>
      </c>
      <c r="B85" s="7" t="inlineStr">
        <is>
          <t>C02</t>
        </is>
      </c>
      <c r="C85" s="12">
        <f>_xlfn.XLOOKUP(B85,Children!$A$5:$A$200,Children!$B$5:$B$200,"Check ID")</f>
        <v/>
      </c>
      <c r="D85" s="5" t="n">
        <v>0.375</v>
      </c>
      <c r="E85" s="5" t="n">
        <v>0.5625</v>
      </c>
      <c r="F85" s="12">
        <f>MAX(0,ROUND((E85-Setup!$B$5)*1440,0))</f>
        <v/>
      </c>
      <c r="G85" s="11">
        <f>CEILING(F85/15,1)*Setup!$B$6</f>
        <v/>
      </c>
    </row>
    <row r="86">
      <c r="A86" s="4" t="n">
        <v>46310</v>
      </c>
      <c r="B86" s="7" t="inlineStr">
        <is>
          <t>C03</t>
        </is>
      </c>
      <c r="C86" s="12">
        <f>_xlfn.XLOOKUP(B86,Children!$A$5:$A$200,Children!$B$5:$B$200,"Check ID")</f>
        <v/>
      </c>
      <c r="D86" s="5" t="n">
        <v>0.3680555555555556</v>
      </c>
      <c r="E86" s="5" t="n">
        <v>0.7604166666666666</v>
      </c>
      <c r="F86" s="12">
        <f>MAX(0,ROUND((E86-Setup!$B$5)*1440,0))</f>
        <v/>
      </c>
      <c r="G86" s="11">
        <f>CEILING(F86/15,1)*Setup!$B$6</f>
        <v/>
      </c>
    </row>
    <row r="87">
      <c r="A87" s="4" t="n">
        <v>46310</v>
      </c>
      <c r="B87" s="7" t="inlineStr">
        <is>
          <t>C04</t>
        </is>
      </c>
      <c r="C87" s="12">
        <f>_xlfn.XLOOKUP(B87,Children!$A$5:$A$200,Children!$B$5:$B$200,"Check ID")</f>
        <v/>
      </c>
      <c r="D87" s="5" t="n">
        <v>0.3680555555555556</v>
      </c>
      <c r="E87" s="5" t="n">
        <v>0.7708333333333334</v>
      </c>
      <c r="F87" s="12">
        <f>MAX(0,ROUND((E87-Setup!$B$5)*1440,0))</f>
        <v/>
      </c>
      <c r="G87" s="11">
        <f>CEILING(F87/15,1)*Setup!$B$6</f>
        <v/>
      </c>
    </row>
    <row r="88">
      <c r="A88" s="4" t="n">
        <v>46310</v>
      </c>
      <c r="B88" s="7" t="inlineStr">
        <is>
          <t>C05</t>
        </is>
      </c>
      <c r="C88" s="12">
        <f>_xlfn.XLOOKUP(B88,Children!$A$5:$A$200,Children!$B$5:$B$200,"Check ID")</f>
        <v/>
      </c>
      <c r="D88" s="5" t="n">
        <v>0.3645833333333333</v>
      </c>
      <c r="E88" s="5" t="n">
        <v>0.7604166666666666</v>
      </c>
      <c r="F88" s="12">
        <f>MAX(0,ROUND((E88-Setup!$B$5)*1440,0))</f>
        <v/>
      </c>
      <c r="G88" s="11">
        <f>CEILING(F88/15,1)*Setup!$B$6</f>
        <v/>
      </c>
    </row>
    <row r="89">
      <c r="A89" s="4" t="n">
        <v>46310</v>
      </c>
      <c r="B89" s="7" t="inlineStr">
        <is>
          <t>C06</t>
        </is>
      </c>
      <c r="C89" s="12">
        <f>_xlfn.XLOOKUP(B89,Children!$A$5:$A$200,Children!$B$5:$B$200,"Check ID")</f>
        <v/>
      </c>
      <c r="D89" s="5" t="n">
        <v>0.375</v>
      </c>
      <c r="E89" s="5" t="n">
        <v>0.5625</v>
      </c>
      <c r="F89" s="12">
        <f>MAX(0,ROUND((E89-Setup!$B$5)*1440,0))</f>
        <v/>
      </c>
      <c r="G89" s="11">
        <f>CEILING(F89/15,1)*Setup!$B$6</f>
        <v/>
      </c>
    </row>
    <row r="90">
      <c r="A90" s="4" t="n">
        <v>46310</v>
      </c>
      <c r="B90" s="7" t="inlineStr">
        <is>
          <t>C07</t>
        </is>
      </c>
      <c r="C90" s="12">
        <f>_xlfn.XLOOKUP(B90,Children!$A$5:$A$200,Children!$B$5:$B$200,"Check ID")</f>
        <v/>
      </c>
      <c r="D90" s="5" t="n">
        <v>0.3645833333333333</v>
      </c>
      <c r="E90" s="5" t="n">
        <v>0.7986111111111112</v>
      </c>
      <c r="F90" s="12">
        <f>MAX(0,ROUND((E90-Setup!$B$5)*1440,0))</f>
        <v/>
      </c>
      <c r="G90" s="11">
        <f>CEILING(F90/15,1)*Setup!$B$6</f>
        <v/>
      </c>
    </row>
    <row r="91">
      <c r="A91" s="4" t="n">
        <v>46310</v>
      </c>
      <c r="B91" s="7" t="inlineStr">
        <is>
          <t>C08</t>
        </is>
      </c>
      <c r="C91" s="12">
        <f>_xlfn.XLOOKUP(B91,Children!$A$5:$A$200,Children!$B$5:$B$200,"Check ID")</f>
        <v/>
      </c>
      <c r="D91" s="5" t="n">
        <v>0.3645833333333333</v>
      </c>
      <c r="E91" s="5" t="n">
        <v>0.7604166666666666</v>
      </c>
      <c r="F91" s="12">
        <f>MAX(0,ROUND((E91-Setup!$B$5)*1440,0))</f>
        <v/>
      </c>
      <c r="G91" s="11">
        <f>CEILING(F91/15,1)*Setup!$B$6</f>
        <v/>
      </c>
    </row>
    <row r="92">
      <c r="A92" s="4" t="n">
        <v>46311</v>
      </c>
      <c r="B92" s="7" t="inlineStr">
        <is>
          <t>C01</t>
        </is>
      </c>
      <c r="C92" s="12">
        <f>_xlfn.XLOOKUP(B92,Children!$A$5:$A$200,Children!$B$5:$B$200,"Check ID")</f>
        <v/>
      </c>
      <c r="D92" s="5" t="n">
        <v>0.3680555555555556</v>
      </c>
      <c r="E92" s="5" t="n">
        <v>0.8263888888888888</v>
      </c>
      <c r="F92" s="12">
        <f>MAX(0,ROUND((E92-Setup!$B$5)*1440,0))</f>
        <v/>
      </c>
      <c r="G92" s="11">
        <f>CEILING(F92/15,1)*Setup!$B$6</f>
        <v/>
      </c>
    </row>
    <row r="93">
      <c r="A93" s="4" t="n">
        <v>46311</v>
      </c>
      <c r="B93" s="7" t="inlineStr">
        <is>
          <t>C02</t>
        </is>
      </c>
      <c r="C93" s="12">
        <f>_xlfn.XLOOKUP(B93,Children!$A$5:$A$200,Children!$B$5:$B$200,"Check ID")</f>
        <v/>
      </c>
      <c r="D93" s="5" t="n">
        <v>0.375</v>
      </c>
      <c r="E93" s="5" t="n">
        <v>0.5625</v>
      </c>
      <c r="F93" s="12">
        <f>MAX(0,ROUND((E93-Setup!$B$5)*1440,0))</f>
        <v/>
      </c>
      <c r="G93" s="11">
        <f>CEILING(F93/15,1)*Setup!$B$6</f>
        <v/>
      </c>
    </row>
    <row r="94">
      <c r="A94" s="4" t="n">
        <v>46311</v>
      </c>
      <c r="B94" s="7" t="inlineStr">
        <is>
          <t>C03</t>
        </is>
      </c>
      <c r="C94" s="12">
        <f>_xlfn.XLOOKUP(B94,Children!$A$5:$A$200,Children!$B$5:$B$200,"Check ID")</f>
        <v/>
      </c>
      <c r="D94" s="5" t="n">
        <v>0.3645833333333333</v>
      </c>
      <c r="E94" s="5" t="n">
        <v>0.7604166666666666</v>
      </c>
      <c r="F94" s="12">
        <f>MAX(0,ROUND((E94-Setup!$B$5)*1440,0))</f>
        <v/>
      </c>
      <c r="G94" s="11">
        <f>CEILING(F94/15,1)*Setup!$B$6</f>
        <v/>
      </c>
    </row>
    <row r="95">
      <c r="A95" s="4" t="n">
        <v>46311</v>
      </c>
      <c r="B95" s="7" t="inlineStr">
        <is>
          <t>C04</t>
        </is>
      </c>
      <c r="C95" s="12">
        <f>_xlfn.XLOOKUP(B95,Children!$A$5:$A$200,Children!$B$5:$B$200,"Check ID")</f>
        <v/>
      </c>
      <c r="D95" s="5" t="n">
        <v>0.3680555555555556</v>
      </c>
      <c r="E95" s="5" t="n">
        <v>0.75</v>
      </c>
      <c r="F95" s="12">
        <f>MAX(0,ROUND((E95-Setup!$B$5)*1440,0))</f>
        <v/>
      </c>
      <c r="G95" s="11">
        <f>CEILING(F95/15,1)*Setup!$B$6</f>
        <v/>
      </c>
    </row>
    <row r="96">
      <c r="A96" s="4" t="n">
        <v>46311</v>
      </c>
      <c r="B96" s="7" t="inlineStr">
        <is>
          <t>C05</t>
        </is>
      </c>
      <c r="C96" s="12">
        <f>_xlfn.XLOOKUP(B96,Children!$A$5:$A$200,Children!$B$5:$B$200,"Check ID")</f>
        <v/>
      </c>
      <c r="D96" s="5" t="n">
        <v>0.3680555555555556</v>
      </c>
      <c r="E96" s="5" t="n">
        <v>0.7604166666666666</v>
      </c>
      <c r="F96" s="12">
        <f>MAX(0,ROUND((E96-Setup!$B$5)*1440,0))</f>
        <v/>
      </c>
      <c r="G96" s="11">
        <f>CEILING(F96/15,1)*Setup!$B$6</f>
        <v/>
      </c>
    </row>
    <row r="97">
      <c r="A97" s="4" t="n">
        <v>46311</v>
      </c>
      <c r="B97" s="7" t="inlineStr">
        <is>
          <t>C06</t>
        </is>
      </c>
      <c r="C97" s="12">
        <f>_xlfn.XLOOKUP(B97,Children!$A$5:$A$200,Children!$B$5:$B$200,"Check ID")</f>
        <v/>
      </c>
      <c r="D97" s="5" t="n">
        <v>0.375</v>
      </c>
      <c r="E97" s="5" t="n">
        <v>0.5625</v>
      </c>
      <c r="F97" s="12">
        <f>MAX(0,ROUND((E97-Setup!$B$5)*1440,0))</f>
        <v/>
      </c>
      <c r="G97" s="11">
        <f>CEILING(F97/15,1)*Setup!$B$6</f>
        <v/>
      </c>
    </row>
    <row r="98">
      <c r="A98" s="4" t="n">
        <v>46311</v>
      </c>
      <c r="B98" s="7" t="inlineStr">
        <is>
          <t>C07</t>
        </is>
      </c>
      <c r="C98" s="12">
        <f>_xlfn.XLOOKUP(B98,Children!$A$5:$A$200,Children!$B$5:$B$200,"Check ID")</f>
        <v/>
      </c>
      <c r="D98" s="5" t="n">
        <v>0.3645833333333333</v>
      </c>
      <c r="E98" s="5" t="n">
        <v>0.7604166666666666</v>
      </c>
      <c r="F98" s="12">
        <f>MAX(0,ROUND((E98-Setup!$B$5)*1440,0))</f>
        <v/>
      </c>
      <c r="G98" s="11">
        <f>CEILING(F98/15,1)*Setup!$B$6</f>
        <v/>
      </c>
    </row>
    <row r="99">
      <c r="A99" s="4" t="n">
        <v>46311</v>
      </c>
      <c r="B99" s="7" t="inlineStr">
        <is>
          <t>C08</t>
        </is>
      </c>
      <c r="C99" s="12">
        <f>_xlfn.XLOOKUP(B99,Children!$A$5:$A$200,Children!$B$5:$B$200,"Check ID")</f>
        <v/>
      </c>
      <c r="D99" s="5" t="n">
        <v>0.3680555555555556</v>
      </c>
      <c r="E99" s="5" t="n">
        <v>0.7708333333333334</v>
      </c>
      <c r="F99" s="12">
        <f>MAX(0,ROUND((E99-Setup!$B$5)*1440,0))</f>
        <v/>
      </c>
      <c r="G99" s="11">
        <f>CEILING(F99/15,1)*Setup!$B$6</f>
        <v/>
      </c>
    </row>
    <row r="100">
      <c r="A100" s="4" t="n">
        <v>46312</v>
      </c>
      <c r="B100" s="7" t="inlineStr">
        <is>
          <t>C01</t>
        </is>
      </c>
      <c r="C100" s="12">
        <f>_xlfn.XLOOKUP(B100,Children!$A$5:$A$200,Children!$B$5:$B$200,"Check ID")</f>
        <v/>
      </c>
      <c r="D100" s="5" t="n">
        <v>0.3645833333333333</v>
      </c>
      <c r="E100" s="5" t="n">
        <v>0.75</v>
      </c>
      <c r="F100" s="12">
        <f>MAX(0,ROUND((E100-Setup!$B$5)*1440,0))</f>
        <v/>
      </c>
      <c r="G100" s="11">
        <f>CEILING(F100/15,1)*Setup!$B$6</f>
        <v/>
      </c>
    </row>
    <row r="101">
      <c r="A101" s="4" t="n">
        <v>46312</v>
      </c>
      <c r="B101" s="7" t="inlineStr">
        <is>
          <t>C02</t>
        </is>
      </c>
      <c r="C101" s="12">
        <f>_xlfn.XLOOKUP(B101,Children!$A$5:$A$200,Children!$B$5:$B$200,"Check ID")</f>
        <v/>
      </c>
      <c r="D101" s="5" t="n">
        <v>0.375</v>
      </c>
      <c r="E101" s="5" t="n">
        <v>0.5625</v>
      </c>
      <c r="F101" s="12">
        <f>MAX(0,ROUND((E101-Setup!$B$5)*1440,0))</f>
        <v/>
      </c>
      <c r="G101" s="11">
        <f>CEILING(F101/15,1)*Setup!$B$6</f>
        <v/>
      </c>
    </row>
    <row r="102">
      <c r="A102" s="4" t="n">
        <v>46312</v>
      </c>
      <c r="B102" s="7" t="inlineStr">
        <is>
          <t>C03</t>
        </is>
      </c>
      <c r="C102" s="12">
        <f>_xlfn.XLOOKUP(B102,Children!$A$5:$A$200,Children!$B$5:$B$200,"Check ID")</f>
        <v/>
      </c>
      <c r="D102" s="5" t="n">
        <v>0.3680555555555556</v>
      </c>
      <c r="E102" s="5" t="n">
        <v>0.7604166666666666</v>
      </c>
      <c r="F102" s="12">
        <f>MAX(0,ROUND((E102-Setup!$B$5)*1440,0))</f>
        <v/>
      </c>
      <c r="G102" s="11">
        <f>CEILING(F102/15,1)*Setup!$B$6</f>
        <v/>
      </c>
    </row>
    <row r="103">
      <c r="A103" s="4" t="n">
        <v>46312</v>
      </c>
      <c r="B103" s="7" t="inlineStr">
        <is>
          <t>C04</t>
        </is>
      </c>
      <c r="C103" s="12">
        <f>_xlfn.XLOOKUP(B103,Children!$A$5:$A$200,Children!$B$5:$B$200,"Check ID")</f>
        <v/>
      </c>
      <c r="D103" s="5" t="n">
        <v>0.3541666666666667</v>
      </c>
      <c r="E103" s="5" t="n">
        <v>0.75</v>
      </c>
      <c r="F103" s="12">
        <f>MAX(0,ROUND((E103-Setup!$B$5)*1440,0))</f>
        <v/>
      </c>
      <c r="G103" s="11">
        <f>CEILING(F103/15,1)*Setup!$B$6</f>
        <v/>
      </c>
    </row>
    <row r="104">
      <c r="A104" s="4" t="n">
        <v>46312</v>
      </c>
      <c r="B104" s="7" t="inlineStr">
        <is>
          <t>C07</t>
        </is>
      </c>
      <c r="C104" s="12">
        <f>_xlfn.XLOOKUP(B104,Children!$A$5:$A$200,Children!$B$5:$B$200,"Check ID")</f>
        <v/>
      </c>
      <c r="D104" s="5" t="n">
        <v>0.3645833333333333</v>
      </c>
      <c r="E104" s="5" t="n">
        <v>0.75</v>
      </c>
      <c r="F104" s="12">
        <f>MAX(0,ROUND((E104-Setup!$B$5)*1440,0))</f>
        <v/>
      </c>
      <c r="G104" s="11">
        <f>CEILING(F104/15,1)*Setup!$B$6</f>
        <v/>
      </c>
    </row>
  </sheetData>
  <dataValidations count="1">
    <dataValidation sqref="B5:B5000" showDropDown="0" showInputMessage="0" showErrorMessage="1" allowBlank="1" errorTitle="Not in the list" error="Pick a value from the list" type="list">
      <formula1>=Children!$A$5:$A$200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1" customWidth="1" min="4" max="4"/>
    <col width="13" customWidth="1" min="5" max="5"/>
  </cols>
  <sheetData>
    <row r="1">
      <c r="A1" s="1" t="inlineStr">
        <is>
          <t>Fee payments</t>
        </is>
      </c>
    </row>
    <row r="2">
      <c r="A2" s="2" t="inlineStr">
        <is>
          <t>One row per payment, for the fee month on Setup.</t>
        </is>
      </c>
    </row>
    <row r="4">
      <c r="A4" s="9" t="inlineStr">
        <is>
          <t>Receipt no</t>
        </is>
      </c>
      <c r="B4" s="9" t="inlineStr">
        <is>
          <t>Date</t>
        </is>
      </c>
      <c r="C4" s="9" t="inlineStr">
        <is>
          <t>Child ID</t>
        </is>
      </c>
      <c r="D4" s="9" t="inlineStr">
        <is>
          <t>Amount (₹)</t>
        </is>
      </c>
      <c r="E4" s="9" t="inlineStr">
        <is>
          <t>Mode</t>
        </is>
      </c>
    </row>
    <row r="5">
      <c r="A5" s="12">
        <f>"DC-"&amp;TEXT(ROW()-4,"000")</f>
        <v/>
      </c>
      <c r="B5" s="4" t="n">
        <v>46298</v>
      </c>
      <c r="C5" s="7" t="inlineStr">
        <is>
          <t>C01</t>
        </is>
      </c>
      <c r="D5" s="6" t="n">
        <v>9000</v>
      </c>
      <c r="E5" s="7" t="inlineStr">
        <is>
          <t>UPI</t>
        </is>
      </c>
    </row>
    <row r="6">
      <c r="A6" s="12">
        <f>"DC-"&amp;TEXT(ROW()-4,"000")</f>
        <v/>
      </c>
      <c r="B6" s="4" t="n">
        <v>46299</v>
      </c>
      <c r="C6" s="7" t="inlineStr">
        <is>
          <t>C02</t>
        </is>
      </c>
      <c r="D6" s="6" t="n">
        <v>4500</v>
      </c>
      <c r="E6" s="7" t="inlineStr">
        <is>
          <t>Cash</t>
        </is>
      </c>
    </row>
    <row r="7">
      <c r="A7" s="12">
        <f>"DC-"&amp;TEXT(ROW()-4,"000")</f>
        <v/>
      </c>
      <c r="B7" s="4" t="n">
        <v>46300</v>
      </c>
      <c r="C7" s="7" t="inlineStr">
        <is>
          <t>C03</t>
        </is>
      </c>
      <c r="D7" s="6" t="n">
        <v>7500</v>
      </c>
      <c r="E7" s="7" t="inlineStr">
        <is>
          <t>UPI</t>
        </is>
      </c>
    </row>
    <row r="8">
      <c r="A8" s="12">
        <f>"DC-"&amp;TEXT(ROW()-4,"000")</f>
        <v/>
      </c>
      <c r="B8" s="4" t="n">
        <v>46301</v>
      </c>
      <c r="C8" s="7" t="inlineStr">
        <is>
          <t>C05</t>
        </is>
      </c>
      <c r="D8" s="6" t="n">
        <v>9000</v>
      </c>
      <c r="E8" s="7" t="inlineStr">
        <is>
          <t>Bank transfer</t>
        </is>
      </c>
    </row>
    <row r="9">
      <c r="A9" s="12">
        <f>"DC-"&amp;TEXT(ROW()-4,"000")</f>
        <v/>
      </c>
      <c r="B9" s="4" t="n">
        <v>46302</v>
      </c>
      <c r="C9" s="7" t="inlineStr">
        <is>
          <t>C06</t>
        </is>
      </c>
      <c r="D9" s="6" t="n">
        <v>2500</v>
      </c>
      <c r="E9" s="7" t="inlineStr">
        <is>
          <t>UPI</t>
        </is>
      </c>
    </row>
    <row r="10">
      <c r="A10" s="12">
        <f>"DC-"&amp;TEXT(ROW()-4,"000")</f>
        <v/>
      </c>
      <c r="B10" s="4" t="n">
        <v>46304</v>
      </c>
      <c r="C10" s="7" t="inlineStr">
        <is>
          <t>C07</t>
        </is>
      </c>
      <c r="D10" s="6" t="n">
        <v>7500</v>
      </c>
      <c r="E10" s="7" t="inlineStr">
        <is>
          <t>UPI</t>
        </is>
      </c>
    </row>
    <row r="11">
      <c r="A11" s="12">
        <f>"DC-"&amp;TEXT(ROW()-4,"000")</f>
        <v/>
      </c>
      <c r="B11" s="4" t="n">
        <v>46307</v>
      </c>
      <c r="C11" s="7" t="inlineStr">
        <is>
          <t>C04</t>
        </is>
      </c>
      <c r="D11" s="6" t="n">
        <v>4000</v>
      </c>
      <c r="E11" s="7" t="inlineStr">
        <is>
          <t>Cash</t>
        </is>
      </c>
    </row>
    <row r="12">
      <c r="A12" s="12">
        <f>"DC-"&amp;TEXT(ROW()-4,"000")</f>
        <v/>
      </c>
      <c r="B12" s="4" t="n">
        <v>46309</v>
      </c>
      <c r="C12" s="7" t="inlineStr">
        <is>
          <t>C06</t>
        </is>
      </c>
      <c r="D12" s="6" t="n">
        <v>2000</v>
      </c>
      <c r="E12" s="7" t="inlineStr">
        <is>
          <t>UPI</t>
        </is>
      </c>
    </row>
  </sheetData>
  <dataValidations count="2">
    <dataValidation sqref="C5:C2000" showDropDown="0" showInputMessage="0" showErrorMessage="1" allowBlank="1" errorTitle="Not in the list" error="Pick a value from the list" type="list">
      <formula1>=Children!$A$5:$A$200</formula1>
    </dataValidation>
    <dataValidation sqref="E5:E2000" showDropDown="0" showInputMessage="0" showErrorMessage="1" allowBlank="1" errorTitle="Not in the list" error="Pick a value from the list" type="list">
      <formula1>"UPI,Cash,Bank transfer"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3" customWidth="1" min="3" max="3"/>
    <col width="13" customWidth="1" min="4" max="4"/>
    <col width="12" customWidth="1" min="5" max="5"/>
    <col width="10" customWidth="1" min="6" max="6"/>
    <col width="11" customWidth="1" min="7" max="7"/>
    <col width="9" customWidth="1" min="8" max="8"/>
  </cols>
  <sheetData>
    <row r="1">
      <c r="A1" s="1" t="inlineStr">
        <is>
          <t>Fee status for the month</t>
        </is>
      </c>
    </row>
    <row r="2">
      <c r="A2" s="2" t="inlineStr">
        <is>
          <t>Due = monthly fee + late pickup charges. Overdue after the due date on Setup.</t>
        </is>
      </c>
    </row>
    <row r="4">
      <c r="A4" s="9" t="inlineStr">
        <is>
          <t>Child ID</t>
        </is>
      </c>
      <c r="B4" s="9" t="inlineStr">
        <is>
          <t>Name</t>
        </is>
      </c>
      <c r="C4" s="9" t="inlineStr">
        <is>
          <t>Monthly fee (₹)</t>
        </is>
      </c>
      <c r="D4" s="9" t="inlineStr">
        <is>
          <t>Late pickup (₹)</t>
        </is>
      </c>
      <c r="E4" s="9" t="inlineStr">
        <is>
          <t>Total due (₹)</t>
        </is>
      </c>
      <c r="F4" s="9" t="inlineStr">
        <is>
          <t>Paid (₹)</t>
        </is>
      </c>
      <c r="G4" s="9" t="inlineStr">
        <is>
          <t>Balance (₹)</t>
        </is>
      </c>
      <c r="H4" s="9" t="inlineStr">
        <is>
          <t>Status</t>
        </is>
      </c>
    </row>
    <row r="5">
      <c r="A5" s="12">
        <f>Children!A5</f>
        <v/>
      </c>
      <c r="B5" s="12">
        <f>Children!B5</f>
        <v/>
      </c>
      <c r="C5" s="11">
        <f>Children!F5</f>
        <v/>
      </c>
      <c r="D5" s="11">
        <f>SUMIFS(Attendance!$G$5:$G$5000,Attendance!$B$5:$B$5000,A5)</f>
        <v/>
      </c>
      <c r="E5" s="11">
        <f>C5+D5</f>
        <v/>
      </c>
      <c r="F5" s="11">
        <f>SUMIFS(Payments!$D$5:$D$2000,Payments!$C$5:$C$2000,A5)</f>
        <v/>
      </c>
      <c r="G5" s="11">
        <f>E5-F5</f>
        <v/>
      </c>
      <c r="H5" s="12">
        <f>IF(G5&lt;=0,"Paid",IF(Setup!$B$3&gt;Setup!$B$8,"Overdue","Due"))</f>
        <v/>
      </c>
    </row>
    <row r="6">
      <c r="A6" s="12">
        <f>Children!A6</f>
        <v/>
      </c>
      <c r="B6" s="12">
        <f>Children!B6</f>
        <v/>
      </c>
      <c r="C6" s="11">
        <f>Children!F6</f>
        <v/>
      </c>
      <c r="D6" s="11">
        <f>SUMIFS(Attendance!$G$5:$G$5000,Attendance!$B$5:$B$5000,A6)</f>
        <v/>
      </c>
      <c r="E6" s="11">
        <f>C6+D6</f>
        <v/>
      </c>
      <c r="F6" s="11">
        <f>SUMIFS(Payments!$D$5:$D$2000,Payments!$C$5:$C$2000,A6)</f>
        <v/>
      </c>
      <c r="G6" s="11">
        <f>E6-F6</f>
        <v/>
      </c>
      <c r="H6" s="12">
        <f>IF(G6&lt;=0,"Paid",IF(Setup!$B$3&gt;Setup!$B$8,"Overdue","Due"))</f>
        <v/>
      </c>
    </row>
    <row r="7">
      <c r="A7" s="12">
        <f>Children!A7</f>
        <v/>
      </c>
      <c r="B7" s="12">
        <f>Children!B7</f>
        <v/>
      </c>
      <c r="C7" s="11">
        <f>Children!F7</f>
        <v/>
      </c>
      <c r="D7" s="11">
        <f>SUMIFS(Attendance!$G$5:$G$5000,Attendance!$B$5:$B$5000,A7)</f>
        <v/>
      </c>
      <c r="E7" s="11">
        <f>C7+D7</f>
        <v/>
      </c>
      <c r="F7" s="11">
        <f>SUMIFS(Payments!$D$5:$D$2000,Payments!$C$5:$C$2000,A7)</f>
        <v/>
      </c>
      <c r="G7" s="11">
        <f>E7-F7</f>
        <v/>
      </c>
      <c r="H7" s="12">
        <f>IF(G7&lt;=0,"Paid",IF(Setup!$B$3&gt;Setup!$B$8,"Overdue","Due"))</f>
        <v/>
      </c>
    </row>
    <row r="8">
      <c r="A8" s="12">
        <f>Children!A8</f>
        <v/>
      </c>
      <c r="B8" s="12">
        <f>Children!B8</f>
        <v/>
      </c>
      <c r="C8" s="11">
        <f>Children!F8</f>
        <v/>
      </c>
      <c r="D8" s="11">
        <f>SUMIFS(Attendance!$G$5:$G$5000,Attendance!$B$5:$B$5000,A8)</f>
        <v/>
      </c>
      <c r="E8" s="11">
        <f>C8+D8</f>
        <v/>
      </c>
      <c r="F8" s="11">
        <f>SUMIFS(Payments!$D$5:$D$2000,Payments!$C$5:$C$2000,A8)</f>
        <v/>
      </c>
      <c r="G8" s="11">
        <f>E8-F8</f>
        <v/>
      </c>
      <c r="H8" s="12">
        <f>IF(G8&lt;=0,"Paid",IF(Setup!$B$3&gt;Setup!$B$8,"Overdue","Due"))</f>
        <v/>
      </c>
    </row>
    <row r="9">
      <c r="A9" s="12">
        <f>Children!A9</f>
        <v/>
      </c>
      <c r="B9" s="12">
        <f>Children!B9</f>
        <v/>
      </c>
      <c r="C9" s="11">
        <f>Children!F9</f>
        <v/>
      </c>
      <c r="D9" s="11">
        <f>SUMIFS(Attendance!$G$5:$G$5000,Attendance!$B$5:$B$5000,A9)</f>
        <v/>
      </c>
      <c r="E9" s="11">
        <f>C9+D9</f>
        <v/>
      </c>
      <c r="F9" s="11">
        <f>SUMIFS(Payments!$D$5:$D$2000,Payments!$C$5:$C$2000,A9)</f>
        <v/>
      </c>
      <c r="G9" s="11">
        <f>E9-F9</f>
        <v/>
      </c>
      <c r="H9" s="12">
        <f>IF(G9&lt;=0,"Paid",IF(Setup!$B$3&gt;Setup!$B$8,"Overdue","Due"))</f>
        <v/>
      </c>
    </row>
    <row r="10">
      <c r="A10" s="12">
        <f>Children!A10</f>
        <v/>
      </c>
      <c r="B10" s="12">
        <f>Children!B10</f>
        <v/>
      </c>
      <c r="C10" s="11">
        <f>Children!F10</f>
        <v/>
      </c>
      <c r="D10" s="11">
        <f>SUMIFS(Attendance!$G$5:$G$5000,Attendance!$B$5:$B$5000,A10)</f>
        <v/>
      </c>
      <c r="E10" s="11">
        <f>C10+D10</f>
        <v/>
      </c>
      <c r="F10" s="11">
        <f>SUMIFS(Payments!$D$5:$D$2000,Payments!$C$5:$C$2000,A10)</f>
        <v/>
      </c>
      <c r="G10" s="11">
        <f>E10-F10</f>
        <v/>
      </c>
      <c r="H10" s="12">
        <f>IF(G10&lt;=0,"Paid",IF(Setup!$B$3&gt;Setup!$B$8,"Overdue","Due"))</f>
        <v/>
      </c>
    </row>
    <row r="11">
      <c r="A11" s="12">
        <f>Children!A11</f>
        <v/>
      </c>
      <c r="B11" s="12">
        <f>Children!B11</f>
        <v/>
      </c>
      <c r="C11" s="11">
        <f>Children!F11</f>
        <v/>
      </c>
      <c r="D11" s="11">
        <f>SUMIFS(Attendance!$G$5:$G$5000,Attendance!$B$5:$B$5000,A11)</f>
        <v/>
      </c>
      <c r="E11" s="11">
        <f>C11+D11</f>
        <v/>
      </c>
      <c r="F11" s="11">
        <f>SUMIFS(Payments!$D$5:$D$2000,Payments!$C$5:$C$2000,A11)</f>
        <v/>
      </c>
      <c r="G11" s="11">
        <f>E11-F11</f>
        <v/>
      </c>
      <c r="H11" s="12">
        <f>IF(G11&lt;=0,"Paid",IF(Setup!$B$3&gt;Setup!$B$8,"Overdue","Due"))</f>
        <v/>
      </c>
    </row>
    <row r="12">
      <c r="A12" s="12">
        <f>Children!A12</f>
        <v/>
      </c>
      <c r="B12" s="12">
        <f>Children!B12</f>
        <v/>
      </c>
      <c r="C12" s="11">
        <f>Children!F12</f>
        <v/>
      </c>
      <c r="D12" s="11">
        <f>SUMIFS(Attendance!$G$5:$G$5000,Attendance!$B$5:$B$5000,A12)</f>
        <v/>
      </c>
      <c r="E12" s="11">
        <f>C12+D12</f>
        <v/>
      </c>
      <c r="F12" s="11">
        <f>SUMIFS(Payments!$D$5:$D$2000,Payments!$C$5:$C$2000,A12)</f>
        <v/>
      </c>
      <c r="G12" s="11">
        <f>E12-F12</f>
        <v/>
      </c>
      <c r="H12" s="12">
        <f>IF(G12&lt;=0,"Paid",IF(Setup!$B$3&gt;Setup!$B$8,"Overdue","Due"))</f>
        <v/>
      </c>
    </row>
    <row r="13">
      <c r="A13" s="13" t="inlineStr">
        <is>
          <t>Total</t>
        </is>
      </c>
      <c r="C13" s="14">
        <f>SUM(C5:C12)</f>
        <v/>
      </c>
      <c r="D13" s="14">
        <f>SUM(D5:D12)</f>
        <v/>
      </c>
      <c r="E13" s="14">
        <f>SUM(E5:E12)</f>
        <v/>
      </c>
      <c r="F13" s="14">
        <f>SUM(F5:F12)</f>
        <v/>
      </c>
      <c r="G13" s="14">
        <f>SUM(G5:G12)</f>
        <v/>
      </c>
    </row>
  </sheetData>
  <conditionalFormatting sqref="H5:H12">
    <cfRule type="cellIs" priority="1" operator="equal" dxfId="0">
      <formula>"Overdue"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Printable fee bill</t>
        </is>
      </c>
    </row>
    <row r="2">
      <c r="A2" s="2" t="inlineStr">
        <is>
          <t>Type a child ID in B4. Print A1:B13.</t>
        </is>
      </c>
    </row>
    <row r="3">
      <c r="A3" s="3" t="inlineStr">
        <is>
          <t>Rani Day Care, Nagpur: October 2026</t>
        </is>
      </c>
    </row>
    <row r="4">
      <c r="A4" s="3" t="inlineStr">
        <is>
          <t>Child ID</t>
        </is>
      </c>
      <c r="B4" s="7" t="inlineStr">
        <is>
          <t>C04</t>
        </is>
      </c>
    </row>
    <row r="6">
      <c r="A6" s="3" t="inlineStr">
        <is>
          <t>Name</t>
        </is>
      </c>
      <c r="B6" s="12">
        <f>_xlfn.XLOOKUP($B$4,Fees!$A$5:$A$12,Fees!$B$5:$B$12,"Not found")</f>
        <v/>
      </c>
    </row>
    <row r="7">
      <c r="A7" s="3" t="inlineStr">
        <is>
          <t>Monthly fee (₹)</t>
        </is>
      </c>
      <c r="B7" s="11">
        <f>_xlfn.XLOOKUP($B$4,Fees!$A$5:$A$12,Fees!$C$5:$C$12,"Not found")</f>
        <v/>
      </c>
    </row>
    <row r="8">
      <c r="A8" s="3" t="inlineStr">
        <is>
          <t>Late pickup (₹)</t>
        </is>
      </c>
      <c r="B8" s="11">
        <f>_xlfn.XLOOKUP($B$4,Fees!$A$5:$A$12,Fees!$D$5:$D$12,"Not found")</f>
        <v/>
      </c>
    </row>
    <row r="9">
      <c r="A9" s="3" t="inlineStr">
        <is>
          <t>Total due (₹)</t>
        </is>
      </c>
      <c r="B9" s="11">
        <f>_xlfn.XLOOKUP($B$4,Fees!$A$5:$A$12,Fees!$E$5:$E$12,"Not found")</f>
        <v/>
      </c>
    </row>
    <row r="10">
      <c r="A10" s="3" t="inlineStr">
        <is>
          <t>Paid (₹)</t>
        </is>
      </c>
      <c r="B10" s="11">
        <f>_xlfn.XLOOKUP($B$4,Fees!$A$5:$A$12,Fees!$F$5:$F$12,"Not found")</f>
        <v/>
      </c>
    </row>
    <row r="11">
      <c r="A11" s="3" t="inlineStr">
        <is>
          <t>Balance (₹)</t>
        </is>
      </c>
      <c r="B11" s="11">
        <f>_xlfn.XLOOKUP($B$4,Fees!$A$5:$A$12,Fees!$G$5:$G$12,"Not found")</f>
        <v/>
      </c>
    </row>
    <row r="12">
      <c r="A12" s="3" t="inlineStr">
        <is>
          <t>Status</t>
        </is>
      </c>
      <c r="B12" s="12">
        <f>_xlfn.XLOOKUP($B$4,Fees!$A$5:$A$12,Fees!$H$5:$H$12,"Not found")</f>
        <v/>
      </c>
    </row>
    <row r="13">
      <c r="A13" t="inlineStr">
        <is>
          <t>Pickup after closing time is charged per started 15 minutes.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Day-care dashboard: October 2026</t>
        </is>
      </c>
    </row>
    <row r="2">
      <c r="A2" s="2" t="inlineStr">
        <is>
          <t>Formulas over Children, Attendance and Fees.</t>
        </is>
      </c>
    </row>
    <row r="4" ht="32" customHeight="1">
      <c r="A4" s="9" t="inlineStr">
        <is>
          <t>Children enrolled</t>
        </is>
      </c>
      <c r="B4" s="9" t="inlineStr">
        <is>
          <t>Present on 16 Oct</t>
        </is>
      </c>
      <c r="C4" s="9" t="inlineStr">
        <is>
          <t>Fees due this month</t>
        </is>
      </c>
      <c r="D4" s="9" t="inlineStr">
        <is>
          <t>Collected</t>
        </is>
      </c>
      <c r="E4" s="9" t="inlineStr">
        <is>
          <t>Balance</t>
        </is>
      </c>
      <c r="F4" s="9" t="inlineStr">
        <is>
          <t>Late pickups</t>
        </is>
      </c>
    </row>
    <row r="5" ht="30" customHeight="1">
      <c r="A5" s="15">
        <f>COUNTA(Children!A5:A200)</f>
        <v/>
      </c>
      <c r="B5" s="15">
        <f>COUNTIFS(Attendance!A5:A5000,DATE(2026,10,16))</f>
        <v/>
      </c>
      <c r="C5" s="16">
        <f>Fees!E13</f>
        <v/>
      </c>
      <c r="D5" s="16">
        <f>Fees!F13</f>
        <v/>
      </c>
      <c r="E5" s="16">
        <f>Fees!G13</f>
        <v/>
      </c>
      <c r="F5" s="15">
        <f>COUNTIF(Attendance!F5:F5000,"&gt;0")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