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Farmers" sheetId="3" state="visible" r:id="rId3"/>
    <sheet xmlns:r="http://schemas.openxmlformats.org/officeDocument/2006/relationships" name="Collection" sheetId="4" state="visible" r:id="rId4"/>
    <sheet xmlns:r="http://schemas.openxmlformats.org/officeDocument/2006/relationships" name="Deductions" sheetId="5" state="visible" r:id="rId5"/>
    <sheet xmlns:r="http://schemas.openxmlformats.org/officeDocument/2006/relationships" name="Bill" sheetId="6" state="visible" r:id="rId6"/>
    <sheet xmlns:r="http://schemas.openxmlformats.org/officeDocument/2006/relationships" name="Farmer slip" sheetId="7" state="visible" r:id="rId7"/>
    <sheet xmlns:r="http://schemas.openxmlformats.org/officeDocument/2006/relationships" name="Report" sheetId="8" state="visible" r:id="rId8"/>
    <sheet xmlns:r="http://schemas.openxmlformats.org/officeDocument/2006/relationships" name="Dashboard" sheetId="9" state="visible" r:id="rId9"/>
  </sheets>
  <definedNames>
    <definedName name="_xlnm.Print_Area" localSheetId="6">'Farmer slip'!$A$1:$C$14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 h:mm:ss"/>
    <numFmt numFmtId="165" formatCode="DD-MM-YYYY"/>
    <numFmt numFmtId="166" formatCode="0.0"/>
    <numFmt numFmtId="167" formatCode="[$₹-4009]#,##,##0.00"/>
    <numFmt numFmtId="168" formatCode="[$₹-4009]#,##,##0;[Red]-[$₹-4009]#,##,##0"/>
    <numFmt numFmtId="169" formatCode="#,##0.0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166" fontId="0" fillId="2" borderId="1" pivotButton="0" quotePrefix="0" xfId="0"/>
    <xf numFmtId="167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0" fontId="0" fillId="2" borderId="1" pivotButton="0" quotePrefix="0" xfId="0"/>
    <xf numFmtId="0" fontId="0" fillId="4" borderId="1" pivotButton="0" quotePrefix="0" xfId="0"/>
    <xf numFmtId="167" fontId="0" fillId="4" borderId="1" pivotButton="0" quotePrefix="0" xfId="0"/>
    <xf numFmtId="168" fontId="0" fillId="2" borderId="1" pivotButton="0" quotePrefix="0" xfId="0"/>
    <xf numFmtId="166" fontId="0" fillId="4" borderId="1" pivotButton="0" quotePrefix="0" xfId="0"/>
    <xf numFmtId="2" fontId="0" fillId="4" borderId="1" pivotButton="0" quotePrefix="0" xfId="0"/>
    <xf numFmtId="168" fontId="0" fillId="4" borderId="1" pivotButton="0" quotePrefix="0" xfId="0"/>
    <xf numFmtId="0" fontId="3" fillId="5" borderId="1" pivotButton="0" quotePrefix="0" xfId="0"/>
    <xf numFmtId="166" fontId="3" fillId="5" borderId="1" pivotButton="0" quotePrefix="0" xfId="0"/>
    <xf numFmtId="167" fontId="3" fillId="5" borderId="1" pivotButton="0" quotePrefix="0" xfId="0"/>
    <xf numFmtId="165" fontId="0" fillId="4" borderId="1" pivotButton="0" quotePrefix="0" xfId="0"/>
    <xf numFmtId="0" fontId="0" fillId="0" borderId="1" pivotButton="0" quotePrefix="0" xfId="0"/>
    <xf numFmtId="169" fontId="4" fillId="4" borderId="1" applyAlignment="1" pivotButton="0" quotePrefix="0" xfId="0">
      <alignment horizontal="center"/>
    </xf>
    <xf numFmtId="2" fontId="4" fillId="4" borderId="1" applyAlignment="1" pivotButton="0" quotePrefix="0" xfId="0">
      <alignment horizontal="center"/>
    </xf>
    <xf numFmtId="168" fontId="4" fillId="4" borderId="1" applyAlignment="1" pivotButton="0" quotePrefix="0" xfId="0">
      <alignment horizontal="center"/>
    </xf>
    <xf numFmtId="0" fontId="4" fillId="4" borderId="1" applyAlignment="1" pivotButton="0" quotePrefix="0" xfId="0">
      <alignment horizontal="center"/>
    </xf>
  </cellXfs>
  <cellStyles count="1">
    <cellStyle name="Normal" xfId="0" builtinId="0" hidden="0"/>
  </cellStyles>
  <dxfs count="1">
    <dxf>
      <fill>
        <patternFill patternType="solid">
          <fgColor rgb="00FF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Litres per day, last 7 days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'Report'!$A$5:$A$11</f>
            </numRef>
          </cat>
          <val>
            <numRef>
              <f>'Report'!$B$5:$B$11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payable by farmer (bill period)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'Bill'!$B$5:$B$12</f>
            </numRef>
          </cat>
          <val>
            <numRef>
              <f>'Bill'!$G$5:$G$12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612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Dairy milk collection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 (bill period, SNF rule, rate chart), Farmers, Collection, Deductions, Bill, Farmer slip (printable), Report, Dashboard.</t>
        </is>
      </c>
    </row>
    <row r="8">
      <c r="A8" t="inlineStr">
        <is>
          <t>The rate chart is an example; type your dairy's chart in Setup A10:B17 (fat % in ascending order).</t>
        </is>
      </c>
    </row>
    <row r="9">
      <c r="A9" t="inlineStr">
        <is>
          <t>Change the bill period dates in Setup to make the next 10-day bill.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10" customWidth="1" min="4" max="4"/>
  </cols>
  <sheetData>
    <row r="1">
      <c r="A1" s="1" t="inlineStr">
        <is>
          <t>Dairy Milk Collection System: Setup (Raja Dairy collection centre, Kolhapur)</t>
        </is>
      </c>
    </row>
    <row r="2">
      <c r="A2" s="2" t="inlineStr">
        <is>
          <t>Made-up farmers, litres, fat and SNF readings and an example rate chart. Use the rate chart of your own dairy.</t>
        </is>
      </c>
    </row>
    <row r="3">
      <c r="A3" s="3" t="inlineStr">
        <is>
          <t>As-of date</t>
        </is>
      </c>
      <c r="B3" s="4" t="n">
        <v>46312</v>
      </c>
    </row>
    <row r="4">
      <c r="A4" s="3" t="inlineStr">
        <is>
          <t>Bill period from</t>
        </is>
      </c>
      <c r="B4" s="4" t="n">
        <v>46296</v>
      </c>
    </row>
    <row r="5">
      <c r="A5" s="3" t="inlineStr">
        <is>
          <t>Bill period to</t>
        </is>
      </c>
      <c r="B5" s="4" t="n">
        <v>46305</v>
      </c>
    </row>
    <row r="6">
      <c r="A6" s="3" t="inlineStr">
        <is>
          <t>Minimum SNF %</t>
        </is>
      </c>
      <c r="B6" s="5" t="n">
        <v>8.5</v>
      </c>
    </row>
    <row r="7">
      <c r="A7" s="3" t="inlineStr">
        <is>
          <t>Deduction below minimum SNF (₹/L)</t>
        </is>
      </c>
      <c r="B7" s="6" t="n">
        <v>1</v>
      </c>
    </row>
    <row r="9">
      <c r="A9" s="7" t="inlineStr">
        <is>
          <t>Fat % from</t>
        </is>
      </c>
      <c r="B9" s="7" t="inlineStr">
        <is>
          <t>Rate (₹/L)</t>
        </is>
      </c>
      <c r="D9" s="8" t="inlineStr">
        <is>
          <t>Shifts</t>
        </is>
      </c>
    </row>
    <row r="10">
      <c r="A10" s="5" t="n">
        <v>3</v>
      </c>
      <c r="B10" s="6" t="n">
        <v>30</v>
      </c>
      <c r="D10" s="9" t="inlineStr">
        <is>
          <t>Morning</t>
        </is>
      </c>
    </row>
    <row r="11">
      <c r="A11" s="5" t="n">
        <v>3.5</v>
      </c>
      <c r="B11" s="6" t="n">
        <v>32</v>
      </c>
      <c r="D11" s="9" t="inlineStr">
        <is>
          <t>Evening</t>
        </is>
      </c>
    </row>
    <row r="12">
      <c r="A12" s="5" t="n">
        <v>4</v>
      </c>
      <c r="B12" s="6" t="n">
        <v>34</v>
      </c>
    </row>
    <row r="13">
      <c r="A13" s="5" t="n">
        <v>4.5</v>
      </c>
      <c r="B13" s="6" t="n">
        <v>36</v>
      </c>
    </row>
    <row r="14">
      <c r="A14" s="5" t="n">
        <v>5</v>
      </c>
      <c r="B14" s="6" t="n">
        <v>39</v>
      </c>
    </row>
    <row r="15">
      <c r="A15" s="5" t="n">
        <v>5.5</v>
      </c>
      <c r="B15" s="6" t="n">
        <v>42</v>
      </c>
    </row>
    <row r="16">
      <c r="A16" s="5" t="n">
        <v>6</v>
      </c>
      <c r="B16" s="6" t="n">
        <v>45</v>
      </c>
    </row>
    <row r="17">
      <c r="A17" s="5" t="n">
        <v>6.5</v>
      </c>
      <c r="B17" s="6" t="n">
        <v>48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18" customWidth="1" min="4" max="4"/>
  </cols>
  <sheetData>
    <row r="1">
      <c r="A1" s="1" t="inlineStr">
        <is>
          <t>Farmers</t>
        </is>
      </c>
    </row>
    <row r="2">
      <c r="A2" s="2" t="inlineStr">
        <is>
          <t>One row per farmer who pours milk.</t>
        </is>
      </c>
    </row>
    <row r="4">
      <c r="A4" s="7" t="inlineStr">
        <is>
          <t>Farmer ID</t>
        </is>
      </c>
      <c r="B4" s="7" t="inlineStr">
        <is>
          <t>Name</t>
        </is>
      </c>
      <c r="C4" s="7" t="inlineStr">
        <is>
          <t>Village</t>
        </is>
      </c>
      <c r="D4" s="7" t="inlineStr">
        <is>
          <t>Usual litres a shift</t>
        </is>
      </c>
    </row>
    <row r="5">
      <c r="A5" s="9" t="inlineStr">
        <is>
          <t>F01</t>
        </is>
      </c>
      <c r="B5" s="9" t="inlineStr">
        <is>
          <t>Ravindra Bagale</t>
        </is>
      </c>
      <c r="C5" s="9" t="inlineStr">
        <is>
          <t>Kagal</t>
        </is>
      </c>
      <c r="D5" s="9" t="n">
        <v>5</v>
      </c>
    </row>
    <row r="6">
      <c r="A6" s="9" t="inlineStr">
        <is>
          <t>F02</t>
        </is>
      </c>
      <c r="B6" s="9" t="inlineStr">
        <is>
          <t>Shraddha Patil</t>
        </is>
      </c>
      <c r="C6" s="9" t="inlineStr">
        <is>
          <t>Kagal</t>
        </is>
      </c>
      <c r="D6" s="9" t="n">
        <v>6</v>
      </c>
    </row>
    <row r="7">
      <c r="A7" s="9" t="inlineStr">
        <is>
          <t>F03</t>
        </is>
      </c>
      <c r="B7" s="9" t="inlineStr">
        <is>
          <t>Raja Jadhav</t>
        </is>
      </c>
      <c r="C7" s="9" t="inlineStr">
        <is>
          <t>Gadhinglaj</t>
        </is>
      </c>
      <c r="D7" s="9" t="n">
        <v>8</v>
      </c>
    </row>
    <row r="8">
      <c r="A8" s="9" t="inlineStr">
        <is>
          <t>F04</t>
        </is>
      </c>
      <c r="B8" s="9" t="inlineStr">
        <is>
          <t>Rani Pawar</t>
        </is>
      </c>
      <c r="C8" s="9" t="inlineStr">
        <is>
          <t>Kagal</t>
        </is>
      </c>
      <c r="D8" s="9" t="n">
        <v>5</v>
      </c>
    </row>
    <row r="9">
      <c r="A9" s="9" t="inlineStr">
        <is>
          <t>F05</t>
        </is>
      </c>
      <c r="B9" s="9" t="inlineStr">
        <is>
          <t>Amir Mulla</t>
        </is>
      </c>
      <c r="C9" s="9" t="inlineStr">
        <is>
          <t>Gadhinglaj</t>
        </is>
      </c>
      <c r="D9" s="9" t="n">
        <v>5</v>
      </c>
    </row>
    <row r="10">
      <c r="A10" s="9" t="inlineStr">
        <is>
          <t>F06</t>
        </is>
      </c>
      <c r="B10" s="9" t="inlineStr">
        <is>
          <t>Salman Shaikh</t>
        </is>
      </c>
      <c r="C10" s="9" t="inlineStr">
        <is>
          <t>Kagal</t>
        </is>
      </c>
      <c r="D10" s="9" t="n">
        <v>12</v>
      </c>
    </row>
    <row r="11">
      <c r="A11" s="9" t="inlineStr">
        <is>
          <t>F07</t>
        </is>
      </c>
      <c r="B11" s="9" t="inlineStr">
        <is>
          <t>Zoya Inamdar</t>
        </is>
      </c>
      <c r="C11" s="9" t="inlineStr">
        <is>
          <t>Gadhinglaj</t>
        </is>
      </c>
      <c r="D11" s="9" t="n">
        <v>4</v>
      </c>
    </row>
    <row r="12">
      <c r="A12" s="9" t="inlineStr">
        <is>
          <t>F08</t>
        </is>
      </c>
      <c r="B12" s="9" t="inlineStr">
        <is>
          <t>Ravina More</t>
        </is>
      </c>
      <c r="C12" s="9" t="inlineStr">
        <is>
          <t>Kagal</t>
        </is>
      </c>
      <c r="D12" s="9" t="n">
        <v>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6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9" customWidth="1" min="3" max="3"/>
    <col width="16" customWidth="1" min="4" max="4"/>
    <col width="7" customWidth="1" min="5" max="5"/>
    <col width="6" customWidth="1" min="6" max="6"/>
    <col width="6" customWidth="1" min="7" max="7"/>
    <col width="10" customWidth="1" min="8" max="8"/>
    <col width="11" customWidth="1" min="9" max="9"/>
  </cols>
  <sheetData>
    <row r="1">
      <c r="A1" s="1" t="inlineStr">
        <is>
          <t>Collection log</t>
        </is>
      </c>
    </row>
    <row r="2">
      <c r="A2" s="2" t="inlineStr">
        <is>
          <t>One row per farmer per shift. Rate = chart rate for the fat %, less the deduction when SNF is below the minimum.</t>
        </is>
      </c>
    </row>
    <row r="4">
      <c r="A4" s="7" t="inlineStr">
        <is>
          <t>Date</t>
        </is>
      </c>
      <c r="B4" s="7" t="inlineStr">
        <is>
          <t>Shift</t>
        </is>
      </c>
      <c r="C4" s="7" t="inlineStr">
        <is>
          <t>Farmer ID</t>
        </is>
      </c>
      <c r="D4" s="7" t="inlineStr">
        <is>
          <t>Name</t>
        </is>
      </c>
      <c r="E4" s="7" t="inlineStr">
        <is>
          <t>Litres</t>
        </is>
      </c>
      <c r="F4" s="7" t="inlineStr">
        <is>
          <t>Fat %</t>
        </is>
      </c>
      <c r="G4" s="7" t="inlineStr">
        <is>
          <t>SNF %</t>
        </is>
      </c>
      <c r="H4" s="7" t="inlineStr">
        <is>
          <t>Rate (₹/L)</t>
        </is>
      </c>
      <c r="I4" s="7" t="inlineStr">
        <is>
          <t>Amount (₹)</t>
        </is>
      </c>
    </row>
    <row r="5">
      <c r="A5" s="4" t="n">
        <v>46296</v>
      </c>
      <c r="B5" s="9" t="inlineStr">
        <is>
          <t>Morning</t>
        </is>
      </c>
      <c r="C5" s="9" t="inlineStr">
        <is>
          <t>F01</t>
        </is>
      </c>
      <c r="D5" s="10">
        <f>_xlfn.XLOOKUP(C5,Farmers!$A$5:$A$12,Farmers!$B$5:$B$12,"Check ID")</f>
        <v/>
      </c>
      <c r="E5" s="5" t="n">
        <v>5.3</v>
      </c>
      <c r="F5" s="5" t="n">
        <v>4</v>
      </c>
      <c r="G5" s="5" t="n">
        <v>8.5</v>
      </c>
      <c r="H5" s="11">
        <f>_xlfn.XLOOKUP(F5,Setup!$A$10:$A$17,Setup!$B$10:$B$17,0,-1)-IF(G5&lt;Setup!$B$6,Setup!$B$7,0)</f>
        <v/>
      </c>
      <c r="I5" s="11">
        <f>ROUND(E5*H5,2)</f>
        <v/>
      </c>
    </row>
    <row r="6">
      <c r="A6" s="4" t="n">
        <v>46296</v>
      </c>
      <c r="B6" s="9" t="inlineStr">
        <is>
          <t>Morning</t>
        </is>
      </c>
      <c r="C6" s="9" t="inlineStr">
        <is>
          <t>F03</t>
        </is>
      </c>
      <c r="D6" s="10">
        <f>_xlfn.XLOOKUP(C6,Farmers!$A$5:$A$12,Farmers!$B$5:$B$12,"Check ID")</f>
        <v/>
      </c>
      <c r="E6" s="5" t="n">
        <v>7.6</v>
      </c>
      <c r="F6" s="5" t="n">
        <v>4.3</v>
      </c>
      <c r="G6" s="5" t="n">
        <v>8.800000000000001</v>
      </c>
      <c r="H6" s="11">
        <f>_xlfn.XLOOKUP(F6,Setup!$A$10:$A$17,Setup!$B$10:$B$17,0,-1)-IF(G6&lt;Setup!$B$6,Setup!$B$7,0)</f>
        <v/>
      </c>
      <c r="I6" s="11">
        <f>ROUND(E6*H6,2)</f>
        <v/>
      </c>
    </row>
    <row r="7">
      <c r="A7" s="4" t="n">
        <v>46296</v>
      </c>
      <c r="B7" s="9" t="inlineStr">
        <is>
          <t>Morning</t>
        </is>
      </c>
      <c r="C7" s="9" t="inlineStr">
        <is>
          <t>F04</t>
        </is>
      </c>
      <c r="D7" s="10">
        <f>_xlfn.XLOOKUP(C7,Farmers!$A$5:$A$12,Farmers!$B$5:$B$12,"Check ID")</f>
        <v/>
      </c>
      <c r="E7" s="5" t="n">
        <v>4.9</v>
      </c>
      <c r="F7" s="5" t="n">
        <v>5.8</v>
      </c>
      <c r="G7" s="5" t="n">
        <v>8.699999999999999</v>
      </c>
      <c r="H7" s="11">
        <f>_xlfn.XLOOKUP(F7,Setup!$A$10:$A$17,Setup!$B$10:$B$17,0,-1)-IF(G7&lt;Setup!$B$6,Setup!$B$7,0)</f>
        <v/>
      </c>
      <c r="I7" s="11">
        <f>ROUND(E7*H7,2)</f>
        <v/>
      </c>
    </row>
    <row r="8">
      <c r="A8" s="4" t="n">
        <v>46296</v>
      </c>
      <c r="B8" s="9" t="inlineStr">
        <is>
          <t>Morning</t>
        </is>
      </c>
      <c r="C8" s="9" t="inlineStr">
        <is>
          <t>F05</t>
        </is>
      </c>
      <c r="D8" s="10">
        <f>_xlfn.XLOOKUP(C8,Farmers!$A$5:$A$12,Farmers!$B$5:$B$12,"Check ID")</f>
        <v/>
      </c>
      <c r="E8" s="5" t="n">
        <v>4.8</v>
      </c>
      <c r="F8" s="5" t="n">
        <v>4</v>
      </c>
      <c r="G8" s="5" t="n">
        <v>8.699999999999999</v>
      </c>
      <c r="H8" s="11">
        <f>_xlfn.XLOOKUP(F8,Setup!$A$10:$A$17,Setup!$B$10:$B$17,0,-1)-IF(G8&lt;Setup!$B$6,Setup!$B$7,0)</f>
        <v/>
      </c>
      <c r="I8" s="11">
        <f>ROUND(E8*H8,2)</f>
        <v/>
      </c>
    </row>
    <row r="9">
      <c r="A9" s="4" t="n">
        <v>46296</v>
      </c>
      <c r="B9" s="9" t="inlineStr">
        <is>
          <t>Morning</t>
        </is>
      </c>
      <c r="C9" s="9" t="inlineStr">
        <is>
          <t>F06</t>
        </is>
      </c>
      <c r="D9" s="10">
        <f>_xlfn.XLOOKUP(C9,Farmers!$A$5:$A$12,Farmers!$B$5:$B$12,"Check ID")</f>
        <v/>
      </c>
      <c r="E9" s="5" t="n">
        <v>10.5</v>
      </c>
      <c r="F9" s="5" t="n">
        <v>6.8</v>
      </c>
      <c r="G9" s="5" t="n">
        <v>8.5</v>
      </c>
      <c r="H9" s="11">
        <f>_xlfn.XLOOKUP(F9,Setup!$A$10:$A$17,Setup!$B$10:$B$17,0,-1)-IF(G9&lt;Setup!$B$6,Setup!$B$7,0)</f>
        <v/>
      </c>
      <c r="I9" s="11">
        <f>ROUND(E9*H9,2)</f>
        <v/>
      </c>
    </row>
    <row r="10">
      <c r="A10" s="4" t="n">
        <v>46296</v>
      </c>
      <c r="B10" s="9" t="inlineStr">
        <is>
          <t>Morning</t>
        </is>
      </c>
      <c r="C10" s="9" t="inlineStr">
        <is>
          <t>F07</t>
        </is>
      </c>
      <c r="D10" s="10">
        <f>_xlfn.XLOOKUP(C10,Farmers!$A$5:$A$12,Farmers!$B$5:$B$12,"Check ID")</f>
        <v/>
      </c>
      <c r="E10" s="5" t="n">
        <v>3.5</v>
      </c>
      <c r="F10" s="5" t="n">
        <v>4.3</v>
      </c>
      <c r="G10" s="5" t="n">
        <v>8.4</v>
      </c>
      <c r="H10" s="11">
        <f>_xlfn.XLOOKUP(F10,Setup!$A$10:$A$17,Setup!$B$10:$B$17,0,-1)-IF(G10&lt;Setup!$B$6,Setup!$B$7,0)</f>
        <v/>
      </c>
      <c r="I10" s="11">
        <f>ROUND(E10*H10,2)</f>
        <v/>
      </c>
    </row>
    <row r="11">
      <c r="A11" s="4" t="n">
        <v>46296</v>
      </c>
      <c r="B11" s="9" t="inlineStr">
        <is>
          <t>Morning</t>
        </is>
      </c>
      <c r="C11" s="9" t="inlineStr">
        <is>
          <t>F08</t>
        </is>
      </c>
      <c r="D11" s="10">
        <f>_xlfn.XLOOKUP(C11,Farmers!$A$5:$A$12,Farmers!$B$5:$B$12,"Check ID")</f>
        <v/>
      </c>
      <c r="E11" s="5" t="n">
        <v>4.3</v>
      </c>
      <c r="F11" s="5" t="n">
        <v>3.6</v>
      </c>
      <c r="G11" s="5" t="n">
        <v>8.4</v>
      </c>
      <c r="H11" s="11">
        <f>_xlfn.XLOOKUP(F11,Setup!$A$10:$A$17,Setup!$B$10:$B$17,0,-1)-IF(G11&lt;Setup!$B$6,Setup!$B$7,0)</f>
        <v/>
      </c>
      <c r="I11" s="11">
        <f>ROUND(E11*H11,2)</f>
        <v/>
      </c>
    </row>
    <row r="12">
      <c r="A12" s="4" t="n">
        <v>46296</v>
      </c>
      <c r="B12" s="9" t="inlineStr">
        <is>
          <t>Evening</t>
        </is>
      </c>
      <c r="C12" s="9" t="inlineStr">
        <is>
          <t>F01</t>
        </is>
      </c>
      <c r="D12" s="10">
        <f>_xlfn.XLOOKUP(C12,Farmers!$A$5:$A$12,Farmers!$B$5:$B$12,"Check ID")</f>
        <v/>
      </c>
      <c r="E12" s="5" t="n">
        <v>5</v>
      </c>
      <c r="F12" s="5" t="n">
        <v>4</v>
      </c>
      <c r="G12" s="5" t="n">
        <v>8.300000000000001</v>
      </c>
      <c r="H12" s="11">
        <f>_xlfn.XLOOKUP(F12,Setup!$A$10:$A$17,Setup!$B$10:$B$17,0,-1)-IF(G12&lt;Setup!$B$6,Setup!$B$7,0)</f>
        <v/>
      </c>
      <c r="I12" s="11">
        <f>ROUND(E12*H12,2)</f>
        <v/>
      </c>
    </row>
    <row r="13">
      <c r="A13" s="4" t="n">
        <v>46296</v>
      </c>
      <c r="B13" s="9" t="inlineStr">
        <is>
          <t>Evening</t>
        </is>
      </c>
      <c r="C13" s="9" t="inlineStr">
        <is>
          <t>F02</t>
        </is>
      </c>
      <c r="D13" s="10">
        <f>_xlfn.XLOOKUP(C13,Farmers!$A$5:$A$12,Farmers!$B$5:$B$12,"Check ID")</f>
        <v/>
      </c>
      <c r="E13" s="5" t="n">
        <v>5.3</v>
      </c>
      <c r="F13" s="5" t="n">
        <v>6.4</v>
      </c>
      <c r="G13" s="5" t="n">
        <v>8.6</v>
      </c>
      <c r="H13" s="11">
        <f>_xlfn.XLOOKUP(F13,Setup!$A$10:$A$17,Setup!$B$10:$B$17,0,-1)-IF(G13&lt;Setup!$B$6,Setup!$B$7,0)</f>
        <v/>
      </c>
      <c r="I13" s="11">
        <f>ROUND(E13*H13,2)</f>
        <v/>
      </c>
    </row>
    <row r="14">
      <c r="A14" s="4" t="n">
        <v>46296</v>
      </c>
      <c r="B14" s="9" t="inlineStr">
        <is>
          <t>Evening</t>
        </is>
      </c>
      <c r="C14" s="9" t="inlineStr">
        <is>
          <t>F03</t>
        </is>
      </c>
      <c r="D14" s="10">
        <f>_xlfn.XLOOKUP(C14,Farmers!$A$5:$A$12,Farmers!$B$5:$B$12,"Check ID")</f>
        <v/>
      </c>
      <c r="E14" s="5" t="n">
        <v>7.7</v>
      </c>
      <c r="F14" s="5" t="n">
        <v>4.3</v>
      </c>
      <c r="G14" s="5" t="n">
        <v>8.800000000000001</v>
      </c>
      <c r="H14" s="11">
        <f>_xlfn.XLOOKUP(F14,Setup!$A$10:$A$17,Setup!$B$10:$B$17,0,-1)-IF(G14&lt;Setup!$B$6,Setup!$B$7,0)</f>
        <v/>
      </c>
      <c r="I14" s="11">
        <f>ROUND(E14*H14,2)</f>
        <v/>
      </c>
    </row>
    <row r="15">
      <c r="A15" s="4" t="n">
        <v>46296</v>
      </c>
      <c r="B15" s="9" t="inlineStr">
        <is>
          <t>Evening</t>
        </is>
      </c>
      <c r="C15" s="9" t="inlineStr">
        <is>
          <t>F04</t>
        </is>
      </c>
      <c r="D15" s="10">
        <f>_xlfn.XLOOKUP(C15,Farmers!$A$5:$A$12,Farmers!$B$5:$B$12,"Check ID")</f>
        <v/>
      </c>
      <c r="E15" s="5" t="n">
        <v>4.4</v>
      </c>
      <c r="F15" s="5" t="n">
        <v>5.7</v>
      </c>
      <c r="G15" s="5" t="n">
        <v>8.6</v>
      </c>
      <c r="H15" s="11">
        <f>_xlfn.XLOOKUP(F15,Setup!$A$10:$A$17,Setup!$B$10:$B$17,0,-1)-IF(G15&lt;Setup!$B$6,Setup!$B$7,0)</f>
        <v/>
      </c>
      <c r="I15" s="11">
        <f>ROUND(E15*H15,2)</f>
        <v/>
      </c>
    </row>
    <row r="16">
      <c r="A16" s="4" t="n">
        <v>46296</v>
      </c>
      <c r="B16" s="9" t="inlineStr">
        <is>
          <t>Evening</t>
        </is>
      </c>
      <c r="C16" s="9" t="inlineStr">
        <is>
          <t>F05</t>
        </is>
      </c>
      <c r="D16" s="10">
        <f>_xlfn.XLOOKUP(C16,Farmers!$A$5:$A$12,Farmers!$B$5:$B$12,"Check ID")</f>
        <v/>
      </c>
      <c r="E16" s="5" t="n">
        <v>4.7</v>
      </c>
      <c r="F16" s="5" t="n">
        <v>3.9</v>
      </c>
      <c r="G16" s="5" t="n">
        <v>8.6</v>
      </c>
      <c r="H16" s="11">
        <f>_xlfn.XLOOKUP(F16,Setup!$A$10:$A$17,Setup!$B$10:$B$17,0,-1)-IF(G16&lt;Setup!$B$6,Setup!$B$7,0)</f>
        <v/>
      </c>
      <c r="I16" s="11">
        <f>ROUND(E16*H16,2)</f>
        <v/>
      </c>
    </row>
    <row r="17">
      <c r="A17" s="4" t="n">
        <v>46296</v>
      </c>
      <c r="B17" s="9" t="inlineStr">
        <is>
          <t>Evening</t>
        </is>
      </c>
      <c r="C17" s="9" t="inlineStr">
        <is>
          <t>F06</t>
        </is>
      </c>
      <c r="D17" s="10">
        <f>_xlfn.XLOOKUP(C17,Farmers!$A$5:$A$12,Farmers!$B$5:$B$12,"Check ID")</f>
        <v/>
      </c>
      <c r="E17" s="5" t="n">
        <v>11.1</v>
      </c>
      <c r="F17" s="5" t="n">
        <v>6.5</v>
      </c>
      <c r="G17" s="5" t="n">
        <v>8.5</v>
      </c>
      <c r="H17" s="11">
        <f>_xlfn.XLOOKUP(F17,Setup!$A$10:$A$17,Setup!$B$10:$B$17,0,-1)-IF(G17&lt;Setup!$B$6,Setup!$B$7,0)</f>
        <v/>
      </c>
      <c r="I17" s="11">
        <f>ROUND(E17*H17,2)</f>
        <v/>
      </c>
    </row>
    <row r="18">
      <c r="A18" s="4" t="n">
        <v>46296</v>
      </c>
      <c r="B18" s="9" t="inlineStr">
        <is>
          <t>Evening</t>
        </is>
      </c>
      <c r="C18" s="9" t="inlineStr">
        <is>
          <t>F07</t>
        </is>
      </c>
      <c r="D18" s="10">
        <f>_xlfn.XLOOKUP(C18,Farmers!$A$5:$A$12,Farmers!$B$5:$B$12,"Check ID")</f>
        <v/>
      </c>
      <c r="E18" s="5" t="n">
        <v>4.2</v>
      </c>
      <c r="F18" s="5" t="n">
        <v>4.8</v>
      </c>
      <c r="G18" s="5" t="n">
        <v>8.800000000000001</v>
      </c>
      <c r="H18" s="11">
        <f>_xlfn.XLOOKUP(F18,Setup!$A$10:$A$17,Setup!$B$10:$B$17,0,-1)-IF(G18&lt;Setup!$B$6,Setup!$B$7,0)</f>
        <v/>
      </c>
      <c r="I18" s="11">
        <f>ROUND(E18*H18,2)</f>
        <v/>
      </c>
    </row>
    <row r="19">
      <c r="A19" s="4" t="n">
        <v>46296</v>
      </c>
      <c r="B19" s="9" t="inlineStr">
        <is>
          <t>Evening</t>
        </is>
      </c>
      <c r="C19" s="9" t="inlineStr">
        <is>
          <t>F08</t>
        </is>
      </c>
      <c r="D19" s="10">
        <f>_xlfn.XLOOKUP(C19,Farmers!$A$5:$A$12,Farmers!$B$5:$B$12,"Check ID")</f>
        <v/>
      </c>
      <c r="E19" s="5" t="n">
        <v>3.7</v>
      </c>
      <c r="F19" s="5" t="n">
        <v>3.8</v>
      </c>
      <c r="G19" s="5" t="n">
        <v>8.5</v>
      </c>
      <c r="H19" s="11">
        <f>_xlfn.XLOOKUP(F19,Setup!$A$10:$A$17,Setup!$B$10:$B$17,0,-1)-IF(G19&lt;Setup!$B$6,Setup!$B$7,0)</f>
        <v/>
      </c>
      <c r="I19" s="11">
        <f>ROUND(E19*H19,2)</f>
        <v/>
      </c>
    </row>
    <row r="20">
      <c r="A20" s="4" t="n">
        <v>46297</v>
      </c>
      <c r="B20" s="9" t="inlineStr">
        <is>
          <t>Morning</t>
        </is>
      </c>
      <c r="C20" s="9" t="inlineStr">
        <is>
          <t>F01</t>
        </is>
      </c>
      <c r="D20" s="10">
        <f>_xlfn.XLOOKUP(C20,Farmers!$A$5:$A$12,Farmers!$B$5:$B$12,"Check ID")</f>
        <v/>
      </c>
      <c r="E20" s="5" t="n">
        <v>4.3</v>
      </c>
      <c r="F20" s="5" t="n">
        <v>3.9</v>
      </c>
      <c r="G20" s="5" t="n">
        <v>8.5</v>
      </c>
      <c r="H20" s="11">
        <f>_xlfn.XLOOKUP(F20,Setup!$A$10:$A$17,Setup!$B$10:$B$17,0,-1)-IF(G20&lt;Setup!$B$6,Setup!$B$7,0)</f>
        <v/>
      </c>
      <c r="I20" s="11">
        <f>ROUND(E20*H20,2)</f>
        <v/>
      </c>
    </row>
    <row r="21">
      <c r="A21" s="4" t="n">
        <v>46297</v>
      </c>
      <c r="B21" s="9" t="inlineStr">
        <is>
          <t>Morning</t>
        </is>
      </c>
      <c r="C21" s="9" t="inlineStr">
        <is>
          <t>F02</t>
        </is>
      </c>
      <c r="D21" s="10">
        <f>_xlfn.XLOOKUP(C21,Farmers!$A$5:$A$12,Farmers!$B$5:$B$12,"Check ID")</f>
        <v/>
      </c>
      <c r="E21" s="5" t="n">
        <v>5.7</v>
      </c>
      <c r="F21" s="5" t="n">
        <v>6.3</v>
      </c>
      <c r="G21" s="5" t="n">
        <v>8.4</v>
      </c>
      <c r="H21" s="11">
        <f>_xlfn.XLOOKUP(F21,Setup!$A$10:$A$17,Setup!$B$10:$B$17,0,-1)-IF(G21&lt;Setup!$B$6,Setup!$B$7,0)</f>
        <v/>
      </c>
      <c r="I21" s="11">
        <f>ROUND(E21*H21,2)</f>
        <v/>
      </c>
    </row>
    <row r="22">
      <c r="A22" s="4" t="n">
        <v>46297</v>
      </c>
      <c r="B22" s="9" t="inlineStr">
        <is>
          <t>Morning</t>
        </is>
      </c>
      <c r="C22" s="9" t="inlineStr">
        <is>
          <t>F03</t>
        </is>
      </c>
      <c r="D22" s="10">
        <f>_xlfn.XLOOKUP(C22,Farmers!$A$5:$A$12,Farmers!$B$5:$B$12,"Check ID")</f>
        <v/>
      </c>
      <c r="E22" s="5" t="n">
        <v>8.5</v>
      </c>
      <c r="F22" s="5" t="n">
        <v>4</v>
      </c>
      <c r="G22" s="5" t="n">
        <v>8.9</v>
      </c>
      <c r="H22" s="11">
        <f>_xlfn.XLOOKUP(F22,Setup!$A$10:$A$17,Setup!$B$10:$B$17,0,-1)-IF(G22&lt;Setup!$B$6,Setup!$B$7,0)</f>
        <v/>
      </c>
      <c r="I22" s="11">
        <f>ROUND(E22*H22,2)</f>
        <v/>
      </c>
    </row>
    <row r="23">
      <c r="A23" s="4" t="n">
        <v>46297</v>
      </c>
      <c r="B23" s="9" t="inlineStr">
        <is>
          <t>Morning</t>
        </is>
      </c>
      <c r="C23" s="9" t="inlineStr">
        <is>
          <t>F04</t>
        </is>
      </c>
      <c r="D23" s="10">
        <f>_xlfn.XLOOKUP(C23,Farmers!$A$5:$A$12,Farmers!$B$5:$B$12,"Check ID")</f>
        <v/>
      </c>
      <c r="E23" s="5" t="n">
        <v>4.4</v>
      </c>
      <c r="F23" s="5" t="n">
        <v>5.8</v>
      </c>
      <c r="G23" s="5" t="n">
        <v>8.5</v>
      </c>
      <c r="H23" s="11">
        <f>_xlfn.XLOOKUP(F23,Setup!$A$10:$A$17,Setup!$B$10:$B$17,0,-1)-IF(G23&lt;Setup!$B$6,Setup!$B$7,0)</f>
        <v/>
      </c>
      <c r="I23" s="11">
        <f>ROUND(E23*H23,2)</f>
        <v/>
      </c>
    </row>
    <row r="24">
      <c r="A24" s="4" t="n">
        <v>46297</v>
      </c>
      <c r="B24" s="9" t="inlineStr">
        <is>
          <t>Morning</t>
        </is>
      </c>
      <c r="C24" s="9" t="inlineStr">
        <is>
          <t>F05</t>
        </is>
      </c>
      <c r="D24" s="10">
        <f>_xlfn.XLOOKUP(C24,Farmers!$A$5:$A$12,Farmers!$B$5:$B$12,"Check ID")</f>
        <v/>
      </c>
      <c r="E24" s="5" t="n">
        <v>5</v>
      </c>
      <c r="F24" s="5" t="n">
        <v>4</v>
      </c>
      <c r="G24" s="5" t="n">
        <v>8.4</v>
      </c>
      <c r="H24" s="11">
        <f>_xlfn.XLOOKUP(F24,Setup!$A$10:$A$17,Setup!$B$10:$B$17,0,-1)-IF(G24&lt;Setup!$B$6,Setup!$B$7,0)</f>
        <v/>
      </c>
      <c r="I24" s="11">
        <f>ROUND(E24*H24,2)</f>
        <v/>
      </c>
    </row>
    <row r="25">
      <c r="A25" s="4" t="n">
        <v>46297</v>
      </c>
      <c r="B25" s="9" t="inlineStr">
        <is>
          <t>Morning</t>
        </is>
      </c>
      <c r="C25" s="9" t="inlineStr">
        <is>
          <t>F06</t>
        </is>
      </c>
      <c r="D25" s="10">
        <f>_xlfn.XLOOKUP(C25,Farmers!$A$5:$A$12,Farmers!$B$5:$B$12,"Check ID")</f>
        <v/>
      </c>
      <c r="E25" s="5" t="n">
        <v>11.4</v>
      </c>
      <c r="F25" s="5" t="n">
        <v>6.3</v>
      </c>
      <c r="G25" s="5" t="n">
        <v>8.300000000000001</v>
      </c>
      <c r="H25" s="11">
        <f>_xlfn.XLOOKUP(F25,Setup!$A$10:$A$17,Setup!$B$10:$B$17,0,-1)-IF(G25&lt;Setup!$B$6,Setup!$B$7,0)</f>
        <v/>
      </c>
      <c r="I25" s="11">
        <f>ROUND(E25*H25,2)</f>
        <v/>
      </c>
    </row>
    <row r="26">
      <c r="A26" s="4" t="n">
        <v>46297</v>
      </c>
      <c r="B26" s="9" t="inlineStr">
        <is>
          <t>Morning</t>
        </is>
      </c>
      <c r="C26" s="9" t="inlineStr">
        <is>
          <t>F07</t>
        </is>
      </c>
      <c r="D26" s="10">
        <f>_xlfn.XLOOKUP(C26,Farmers!$A$5:$A$12,Farmers!$B$5:$B$12,"Check ID")</f>
        <v/>
      </c>
      <c r="E26" s="5" t="n">
        <v>3.4</v>
      </c>
      <c r="F26" s="5" t="n">
        <v>4.7</v>
      </c>
      <c r="G26" s="5" t="n">
        <v>8.800000000000001</v>
      </c>
      <c r="H26" s="11">
        <f>_xlfn.XLOOKUP(F26,Setup!$A$10:$A$17,Setup!$B$10:$B$17,0,-1)-IF(G26&lt;Setup!$B$6,Setup!$B$7,0)</f>
        <v/>
      </c>
      <c r="I26" s="11">
        <f>ROUND(E26*H26,2)</f>
        <v/>
      </c>
    </row>
    <row r="27">
      <c r="A27" s="4" t="n">
        <v>46297</v>
      </c>
      <c r="B27" s="9" t="inlineStr">
        <is>
          <t>Morning</t>
        </is>
      </c>
      <c r="C27" s="9" t="inlineStr">
        <is>
          <t>F08</t>
        </is>
      </c>
      <c r="D27" s="10">
        <f>_xlfn.XLOOKUP(C27,Farmers!$A$5:$A$12,Farmers!$B$5:$B$12,"Check ID")</f>
        <v/>
      </c>
      <c r="E27" s="5" t="n">
        <v>3.6</v>
      </c>
      <c r="F27" s="5" t="n">
        <v>3.9</v>
      </c>
      <c r="G27" s="5" t="n">
        <v>8.6</v>
      </c>
      <c r="H27" s="11">
        <f>_xlfn.XLOOKUP(F27,Setup!$A$10:$A$17,Setup!$B$10:$B$17,0,-1)-IF(G27&lt;Setup!$B$6,Setup!$B$7,0)</f>
        <v/>
      </c>
      <c r="I27" s="11">
        <f>ROUND(E27*H27,2)</f>
        <v/>
      </c>
    </row>
    <row r="28">
      <c r="A28" s="4" t="n">
        <v>46297</v>
      </c>
      <c r="B28" s="9" t="inlineStr">
        <is>
          <t>Evening</t>
        </is>
      </c>
      <c r="C28" s="9" t="inlineStr">
        <is>
          <t>F01</t>
        </is>
      </c>
      <c r="D28" s="10">
        <f>_xlfn.XLOOKUP(C28,Farmers!$A$5:$A$12,Farmers!$B$5:$B$12,"Check ID")</f>
        <v/>
      </c>
      <c r="E28" s="5" t="n">
        <v>5</v>
      </c>
      <c r="F28" s="5" t="n">
        <v>3.8</v>
      </c>
      <c r="G28" s="5" t="n">
        <v>8.800000000000001</v>
      </c>
      <c r="H28" s="11">
        <f>_xlfn.XLOOKUP(F28,Setup!$A$10:$A$17,Setup!$B$10:$B$17,0,-1)-IF(G28&lt;Setup!$B$6,Setup!$B$7,0)</f>
        <v/>
      </c>
      <c r="I28" s="11">
        <f>ROUND(E28*H28,2)</f>
        <v/>
      </c>
    </row>
    <row r="29">
      <c r="A29" s="4" t="n">
        <v>46297</v>
      </c>
      <c r="B29" s="9" t="inlineStr">
        <is>
          <t>Evening</t>
        </is>
      </c>
      <c r="C29" s="9" t="inlineStr">
        <is>
          <t>F02</t>
        </is>
      </c>
      <c r="D29" s="10">
        <f>_xlfn.XLOOKUP(C29,Farmers!$A$5:$A$12,Farmers!$B$5:$B$12,"Check ID")</f>
        <v/>
      </c>
      <c r="E29" s="5" t="n">
        <v>6.1</v>
      </c>
      <c r="F29" s="5" t="n">
        <v>6</v>
      </c>
      <c r="G29" s="5" t="n">
        <v>8.5</v>
      </c>
      <c r="H29" s="11">
        <f>_xlfn.XLOOKUP(F29,Setup!$A$10:$A$17,Setup!$B$10:$B$17,0,-1)-IF(G29&lt;Setup!$B$6,Setup!$B$7,0)</f>
        <v/>
      </c>
      <c r="I29" s="11">
        <f>ROUND(E29*H29,2)</f>
        <v/>
      </c>
    </row>
    <row r="30">
      <c r="A30" s="4" t="n">
        <v>46297</v>
      </c>
      <c r="B30" s="9" t="inlineStr">
        <is>
          <t>Evening</t>
        </is>
      </c>
      <c r="C30" s="9" t="inlineStr">
        <is>
          <t>F03</t>
        </is>
      </c>
      <c r="D30" s="10">
        <f>_xlfn.XLOOKUP(C30,Farmers!$A$5:$A$12,Farmers!$B$5:$B$12,"Check ID")</f>
        <v/>
      </c>
      <c r="E30" s="5" t="n">
        <v>7.5</v>
      </c>
      <c r="F30" s="5" t="n">
        <v>4.4</v>
      </c>
      <c r="G30" s="5" t="n">
        <v>8.6</v>
      </c>
      <c r="H30" s="11">
        <f>_xlfn.XLOOKUP(F30,Setup!$A$10:$A$17,Setup!$B$10:$B$17,0,-1)-IF(G30&lt;Setup!$B$6,Setup!$B$7,0)</f>
        <v/>
      </c>
      <c r="I30" s="11">
        <f>ROUND(E30*H30,2)</f>
        <v/>
      </c>
    </row>
    <row r="31">
      <c r="A31" s="4" t="n">
        <v>46297</v>
      </c>
      <c r="B31" s="9" t="inlineStr">
        <is>
          <t>Evening</t>
        </is>
      </c>
      <c r="C31" s="9" t="inlineStr">
        <is>
          <t>F04</t>
        </is>
      </c>
      <c r="D31" s="10">
        <f>_xlfn.XLOOKUP(C31,Farmers!$A$5:$A$12,Farmers!$B$5:$B$12,"Check ID")</f>
        <v/>
      </c>
      <c r="E31" s="5" t="n">
        <v>5</v>
      </c>
      <c r="F31" s="5" t="n">
        <v>5.8</v>
      </c>
      <c r="G31" s="5" t="n">
        <v>8.800000000000001</v>
      </c>
      <c r="H31" s="11">
        <f>_xlfn.XLOOKUP(F31,Setup!$A$10:$A$17,Setup!$B$10:$B$17,0,-1)-IF(G31&lt;Setup!$B$6,Setup!$B$7,0)</f>
        <v/>
      </c>
      <c r="I31" s="11">
        <f>ROUND(E31*H31,2)</f>
        <v/>
      </c>
    </row>
    <row r="32">
      <c r="A32" s="4" t="n">
        <v>46297</v>
      </c>
      <c r="B32" s="9" t="inlineStr">
        <is>
          <t>Evening</t>
        </is>
      </c>
      <c r="C32" s="9" t="inlineStr">
        <is>
          <t>F05</t>
        </is>
      </c>
      <c r="D32" s="10">
        <f>_xlfn.XLOOKUP(C32,Farmers!$A$5:$A$12,Farmers!$B$5:$B$12,"Check ID")</f>
        <v/>
      </c>
      <c r="E32" s="5" t="n">
        <v>5.3</v>
      </c>
      <c r="F32" s="5" t="n">
        <v>3.6</v>
      </c>
      <c r="G32" s="5" t="n">
        <v>8.5</v>
      </c>
      <c r="H32" s="11">
        <f>_xlfn.XLOOKUP(F32,Setup!$A$10:$A$17,Setup!$B$10:$B$17,0,-1)-IF(G32&lt;Setup!$B$6,Setup!$B$7,0)</f>
        <v/>
      </c>
      <c r="I32" s="11">
        <f>ROUND(E32*H32,2)</f>
        <v/>
      </c>
    </row>
    <row r="33">
      <c r="A33" s="4" t="n">
        <v>46297</v>
      </c>
      <c r="B33" s="9" t="inlineStr">
        <is>
          <t>Evening</t>
        </is>
      </c>
      <c r="C33" s="9" t="inlineStr">
        <is>
          <t>F06</t>
        </is>
      </c>
      <c r="D33" s="10">
        <f>_xlfn.XLOOKUP(C33,Farmers!$A$5:$A$12,Farmers!$B$5:$B$12,"Check ID")</f>
        <v/>
      </c>
      <c r="E33" s="5" t="n">
        <v>10.6</v>
      </c>
      <c r="F33" s="5" t="n">
        <v>6.4</v>
      </c>
      <c r="G33" s="5" t="n">
        <v>8.4</v>
      </c>
      <c r="H33" s="11">
        <f>_xlfn.XLOOKUP(F33,Setup!$A$10:$A$17,Setup!$B$10:$B$17,0,-1)-IF(G33&lt;Setup!$B$6,Setup!$B$7,0)</f>
        <v/>
      </c>
      <c r="I33" s="11">
        <f>ROUND(E33*H33,2)</f>
        <v/>
      </c>
    </row>
    <row r="34">
      <c r="A34" s="4" t="n">
        <v>46297</v>
      </c>
      <c r="B34" s="9" t="inlineStr">
        <is>
          <t>Evening</t>
        </is>
      </c>
      <c r="C34" s="9" t="inlineStr">
        <is>
          <t>F07</t>
        </is>
      </c>
      <c r="D34" s="10">
        <f>_xlfn.XLOOKUP(C34,Farmers!$A$5:$A$12,Farmers!$B$5:$B$12,"Check ID")</f>
        <v/>
      </c>
      <c r="E34" s="5" t="n">
        <v>4.2</v>
      </c>
      <c r="F34" s="5" t="n">
        <v>4.5</v>
      </c>
      <c r="G34" s="5" t="n">
        <v>8.4</v>
      </c>
      <c r="H34" s="11">
        <f>_xlfn.XLOOKUP(F34,Setup!$A$10:$A$17,Setup!$B$10:$B$17,0,-1)-IF(G34&lt;Setup!$B$6,Setup!$B$7,0)</f>
        <v/>
      </c>
      <c r="I34" s="11">
        <f>ROUND(E34*H34,2)</f>
        <v/>
      </c>
    </row>
    <row r="35">
      <c r="A35" s="4" t="n">
        <v>46297</v>
      </c>
      <c r="B35" s="9" t="inlineStr">
        <is>
          <t>Evening</t>
        </is>
      </c>
      <c r="C35" s="9" t="inlineStr">
        <is>
          <t>F08</t>
        </is>
      </c>
      <c r="D35" s="10">
        <f>_xlfn.XLOOKUP(C35,Farmers!$A$5:$A$12,Farmers!$B$5:$B$12,"Check ID")</f>
        <v/>
      </c>
      <c r="E35" s="5" t="n">
        <v>4</v>
      </c>
      <c r="F35" s="5" t="n">
        <v>3.7</v>
      </c>
      <c r="G35" s="5" t="n">
        <v>8.6</v>
      </c>
      <c r="H35" s="11">
        <f>_xlfn.XLOOKUP(F35,Setup!$A$10:$A$17,Setup!$B$10:$B$17,0,-1)-IF(G35&lt;Setup!$B$6,Setup!$B$7,0)</f>
        <v/>
      </c>
      <c r="I35" s="11">
        <f>ROUND(E35*H35,2)</f>
        <v/>
      </c>
    </row>
    <row r="36">
      <c r="A36" s="4" t="n">
        <v>46298</v>
      </c>
      <c r="B36" s="9" t="inlineStr">
        <is>
          <t>Morning</t>
        </is>
      </c>
      <c r="C36" s="9" t="inlineStr">
        <is>
          <t>F01</t>
        </is>
      </c>
      <c r="D36" s="10">
        <f>_xlfn.XLOOKUP(C36,Farmers!$A$5:$A$12,Farmers!$B$5:$B$12,"Check ID")</f>
        <v/>
      </c>
      <c r="E36" s="5" t="n">
        <v>5.4</v>
      </c>
      <c r="F36" s="5" t="n">
        <v>4</v>
      </c>
      <c r="G36" s="5" t="n">
        <v>8.800000000000001</v>
      </c>
      <c r="H36" s="11">
        <f>_xlfn.XLOOKUP(F36,Setup!$A$10:$A$17,Setup!$B$10:$B$17,0,-1)-IF(G36&lt;Setup!$B$6,Setup!$B$7,0)</f>
        <v/>
      </c>
      <c r="I36" s="11">
        <f>ROUND(E36*H36,2)</f>
        <v/>
      </c>
    </row>
    <row r="37">
      <c r="A37" s="4" t="n">
        <v>46298</v>
      </c>
      <c r="B37" s="9" t="inlineStr">
        <is>
          <t>Morning</t>
        </is>
      </c>
      <c r="C37" s="9" t="inlineStr">
        <is>
          <t>F02</t>
        </is>
      </c>
      <c r="D37" s="10">
        <f>_xlfn.XLOOKUP(C37,Farmers!$A$5:$A$12,Farmers!$B$5:$B$12,"Check ID")</f>
        <v/>
      </c>
      <c r="E37" s="5" t="n">
        <v>5.2</v>
      </c>
      <c r="F37" s="5" t="n">
        <v>5.9</v>
      </c>
      <c r="G37" s="5" t="n">
        <v>8.4</v>
      </c>
      <c r="H37" s="11">
        <f>_xlfn.XLOOKUP(F37,Setup!$A$10:$A$17,Setup!$B$10:$B$17,0,-1)-IF(G37&lt;Setup!$B$6,Setup!$B$7,0)</f>
        <v/>
      </c>
      <c r="I37" s="11">
        <f>ROUND(E37*H37,2)</f>
        <v/>
      </c>
    </row>
    <row r="38">
      <c r="A38" s="4" t="n">
        <v>46298</v>
      </c>
      <c r="B38" s="9" t="inlineStr">
        <is>
          <t>Morning</t>
        </is>
      </c>
      <c r="C38" s="9" t="inlineStr">
        <is>
          <t>F03</t>
        </is>
      </c>
      <c r="D38" s="10">
        <f>_xlfn.XLOOKUP(C38,Farmers!$A$5:$A$12,Farmers!$B$5:$B$12,"Check ID")</f>
        <v/>
      </c>
      <c r="E38" s="5" t="n">
        <v>6.8</v>
      </c>
      <c r="F38" s="5" t="n">
        <v>4.4</v>
      </c>
      <c r="G38" s="5" t="n">
        <v>8.800000000000001</v>
      </c>
      <c r="H38" s="11">
        <f>_xlfn.XLOOKUP(F38,Setup!$A$10:$A$17,Setup!$B$10:$B$17,0,-1)-IF(G38&lt;Setup!$B$6,Setup!$B$7,0)</f>
        <v/>
      </c>
      <c r="I38" s="11">
        <f>ROUND(E38*H38,2)</f>
        <v/>
      </c>
    </row>
    <row r="39">
      <c r="A39" s="4" t="n">
        <v>46298</v>
      </c>
      <c r="B39" s="9" t="inlineStr">
        <is>
          <t>Morning</t>
        </is>
      </c>
      <c r="C39" s="9" t="inlineStr">
        <is>
          <t>F04</t>
        </is>
      </c>
      <c r="D39" s="10">
        <f>_xlfn.XLOOKUP(C39,Farmers!$A$5:$A$12,Farmers!$B$5:$B$12,"Check ID")</f>
        <v/>
      </c>
      <c r="E39" s="5" t="n">
        <v>5.3</v>
      </c>
      <c r="F39" s="5" t="n">
        <v>5.6</v>
      </c>
      <c r="G39" s="5" t="n">
        <v>8.9</v>
      </c>
      <c r="H39" s="11">
        <f>_xlfn.XLOOKUP(F39,Setup!$A$10:$A$17,Setup!$B$10:$B$17,0,-1)-IF(G39&lt;Setup!$B$6,Setup!$B$7,0)</f>
        <v/>
      </c>
      <c r="I39" s="11">
        <f>ROUND(E39*H39,2)</f>
        <v/>
      </c>
    </row>
    <row r="40">
      <c r="A40" s="4" t="n">
        <v>46298</v>
      </c>
      <c r="B40" s="9" t="inlineStr">
        <is>
          <t>Morning</t>
        </is>
      </c>
      <c r="C40" s="9" t="inlineStr">
        <is>
          <t>F05</t>
        </is>
      </c>
      <c r="D40" s="10">
        <f>_xlfn.XLOOKUP(C40,Farmers!$A$5:$A$12,Farmers!$B$5:$B$12,"Check ID")</f>
        <v/>
      </c>
      <c r="E40" s="5" t="n">
        <v>5</v>
      </c>
      <c r="F40" s="5" t="n">
        <v>4</v>
      </c>
      <c r="G40" s="5" t="n">
        <v>8.6</v>
      </c>
      <c r="H40" s="11">
        <f>_xlfn.XLOOKUP(F40,Setup!$A$10:$A$17,Setup!$B$10:$B$17,0,-1)-IF(G40&lt;Setup!$B$6,Setup!$B$7,0)</f>
        <v/>
      </c>
      <c r="I40" s="11">
        <f>ROUND(E40*H40,2)</f>
        <v/>
      </c>
    </row>
    <row r="41">
      <c r="A41" s="4" t="n">
        <v>46298</v>
      </c>
      <c r="B41" s="9" t="inlineStr">
        <is>
          <t>Morning</t>
        </is>
      </c>
      <c r="C41" s="9" t="inlineStr">
        <is>
          <t>F06</t>
        </is>
      </c>
      <c r="D41" s="10">
        <f>_xlfn.XLOOKUP(C41,Farmers!$A$5:$A$12,Farmers!$B$5:$B$12,"Check ID")</f>
        <v/>
      </c>
      <c r="E41" s="5" t="n">
        <v>11.2</v>
      </c>
      <c r="F41" s="5" t="n">
        <v>6.5</v>
      </c>
      <c r="G41" s="5" t="n">
        <v>8.6</v>
      </c>
      <c r="H41" s="11">
        <f>_xlfn.XLOOKUP(F41,Setup!$A$10:$A$17,Setup!$B$10:$B$17,0,-1)-IF(G41&lt;Setup!$B$6,Setup!$B$7,0)</f>
        <v/>
      </c>
      <c r="I41" s="11">
        <f>ROUND(E41*H41,2)</f>
        <v/>
      </c>
    </row>
    <row r="42">
      <c r="A42" s="4" t="n">
        <v>46298</v>
      </c>
      <c r="B42" s="9" t="inlineStr">
        <is>
          <t>Morning</t>
        </is>
      </c>
      <c r="C42" s="9" t="inlineStr">
        <is>
          <t>F07</t>
        </is>
      </c>
      <c r="D42" s="10">
        <f>_xlfn.XLOOKUP(C42,Farmers!$A$5:$A$12,Farmers!$B$5:$B$12,"Check ID")</f>
        <v/>
      </c>
      <c r="E42" s="5" t="n">
        <v>3.7</v>
      </c>
      <c r="F42" s="5" t="n">
        <v>4.5</v>
      </c>
      <c r="G42" s="5" t="n">
        <v>8.300000000000001</v>
      </c>
      <c r="H42" s="11">
        <f>_xlfn.XLOOKUP(F42,Setup!$A$10:$A$17,Setup!$B$10:$B$17,0,-1)-IF(G42&lt;Setup!$B$6,Setup!$B$7,0)</f>
        <v/>
      </c>
      <c r="I42" s="11">
        <f>ROUND(E42*H42,2)</f>
        <v/>
      </c>
    </row>
    <row r="43">
      <c r="A43" s="4" t="n">
        <v>46298</v>
      </c>
      <c r="B43" s="9" t="inlineStr">
        <is>
          <t>Morning</t>
        </is>
      </c>
      <c r="C43" s="9" t="inlineStr">
        <is>
          <t>F08</t>
        </is>
      </c>
      <c r="D43" s="10">
        <f>_xlfn.XLOOKUP(C43,Farmers!$A$5:$A$12,Farmers!$B$5:$B$12,"Check ID")</f>
        <v/>
      </c>
      <c r="E43" s="5" t="n">
        <v>4.3</v>
      </c>
      <c r="F43" s="5" t="n">
        <v>3.5</v>
      </c>
      <c r="G43" s="5" t="n">
        <v>8.699999999999999</v>
      </c>
      <c r="H43" s="11">
        <f>_xlfn.XLOOKUP(F43,Setup!$A$10:$A$17,Setup!$B$10:$B$17,0,-1)-IF(G43&lt;Setup!$B$6,Setup!$B$7,0)</f>
        <v/>
      </c>
      <c r="I43" s="11">
        <f>ROUND(E43*H43,2)</f>
        <v/>
      </c>
    </row>
    <row r="44">
      <c r="A44" s="4" t="n">
        <v>46298</v>
      </c>
      <c r="B44" s="9" t="inlineStr">
        <is>
          <t>Evening</t>
        </is>
      </c>
      <c r="C44" s="9" t="inlineStr">
        <is>
          <t>F01</t>
        </is>
      </c>
      <c r="D44" s="10">
        <f>_xlfn.XLOOKUP(C44,Farmers!$A$5:$A$12,Farmers!$B$5:$B$12,"Check ID")</f>
        <v/>
      </c>
      <c r="E44" s="5" t="n">
        <v>4.8</v>
      </c>
      <c r="F44" s="5" t="n">
        <v>4.1</v>
      </c>
      <c r="G44" s="5" t="n">
        <v>8.800000000000001</v>
      </c>
      <c r="H44" s="11">
        <f>_xlfn.XLOOKUP(F44,Setup!$A$10:$A$17,Setup!$B$10:$B$17,0,-1)-IF(G44&lt;Setup!$B$6,Setup!$B$7,0)</f>
        <v/>
      </c>
      <c r="I44" s="11">
        <f>ROUND(E44*H44,2)</f>
        <v/>
      </c>
    </row>
    <row r="45">
      <c r="A45" s="4" t="n">
        <v>46298</v>
      </c>
      <c r="B45" s="9" t="inlineStr">
        <is>
          <t>Evening</t>
        </is>
      </c>
      <c r="C45" s="9" t="inlineStr">
        <is>
          <t>F02</t>
        </is>
      </c>
      <c r="D45" s="10">
        <f>_xlfn.XLOOKUP(C45,Farmers!$A$5:$A$12,Farmers!$B$5:$B$12,"Check ID")</f>
        <v/>
      </c>
      <c r="E45" s="5" t="n">
        <v>5.6</v>
      </c>
      <c r="F45" s="5" t="n">
        <v>6.1</v>
      </c>
      <c r="G45" s="5" t="n">
        <v>8.800000000000001</v>
      </c>
      <c r="H45" s="11">
        <f>_xlfn.XLOOKUP(F45,Setup!$A$10:$A$17,Setup!$B$10:$B$17,0,-1)-IF(G45&lt;Setup!$B$6,Setup!$B$7,0)</f>
        <v/>
      </c>
      <c r="I45" s="11">
        <f>ROUND(E45*H45,2)</f>
        <v/>
      </c>
    </row>
    <row r="46">
      <c r="A46" s="4" t="n">
        <v>46298</v>
      </c>
      <c r="B46" s="9" t="inlineStr">
        <is>
          <t>Evening</t>
        </is>
      </c>
      <c r="C46" s="9" t="inlineStr">
        <is>
          <t>F03</t>
        </is>
      </c>
      <c r="D46" s="10">
        <f>_xlfn.XLOOKUP(C46,Farmers!$A$5:$A$12,Farmers!$B$5:$B$12,"Check ID")</f>
        <v/>
      </c>
      <c r="E46" s="5" t="n">
        <v>8.6</v>
      </c>
      <c r="F46" s="5" t="n">
        <v>4.4</v>
      </c>
      <c r="G46" s="5" t="n">
        <v>8.4</v>
      </c>
      <c r="H46" s="11">
        <f>_xlfn.XLOOKUP(F46,Setup!$A$10:$A$17,Setup!$B$10:$B$17,0,-1)-IF(G46&lt;Setup!$B$6,Setup!$B$7,0)</f>
        <v/>
      </c>
      <c r="I46" s="11">
        <f>ROUND(E46*H46,2)</f>
        <v/>
      </c>
    </row>
    <row r="47">
      <c r="A47" s="4" t="n">
        <v>46298</v>
      </c>
      <c r="B47" s="9" t="inlineStr">
        <is>
          <t>Evening</t>
        </is>
      </c>
      <c r="C47" s="9" t="inlineStr">
        <is>
          <t>F04</t>
        </is>
      </c>
      <c r="D47" s="10">
        <f>_xlfn.XLOOKUP(C47,Farmers!$A$5:$A$12,Farmers!$B$5:$B$12,"Check ID")</f>
        <v/>
      </c>
      <c r="E47" s="5" t="n">
        <v>4.7</v>
      </c>
      <c r="F47" s="5" t="n">
        <v>5.7</v>
      </c>
      <c r="G47" s="5" t="n">
        <v>8.9</v>
      </c>
      <c r="H47" s="11">
        <f>_xlfn.XLOOKUP(F47,Setup!$A$10:$A$17,Setup!$B$10:$B$17,0,-1)-IF(G47&lt;Setup!$B$6,Setup!$B$7,0)</f>
        <v/>
      </c>
      <c r="I47" s="11">
        <f>ROUND(E47*H47,2)</f>
        <v/>
      </c>
    </row>
    <row r="48">
      <c r="A48" s="4" t="n">
        <v>46298</v>
      </c>
      <c r="B48" s="9" t="inlineStr">
        <is>
          <t>Evening</t>
        </is>
      </c>
      <c r="C48" s="9" t="inlineStr">
        <is>
          <t>F05</t>
        </is>
      </c>
      <c r="D48" s="10">
        <f>_xlfn.XLOOKUP(C48,Farmers!$A$5:$A$12,Farmers!$B$5:$B$12,"Check ID")</f>
        <v/>
      </c>
      <c r="E48" s="5" t="n">
        <v>4.7</v>
      </c>
      <c r="F48" s="5" t="n">
        <v>3.7</v>
      </c>
      <c r="G48" s="5" t="n">
        <v>8.9</v>
      </c>
      <c r="H48" s="11">
        <f>_xlfn.XLOOKUP(F48,Setup!$A$10:$A$17,Setup!$B$10:$B$17,0,-1)-IF(G48&lt;Setup!$B$6,Setup!$B$7,0)</f>
        <v/>
      </c>
      <c r="I48" s="11">
        <f>ROUND(E48*H48,2)</f>
        <v/>
      </c>
    </row>
    <row r="49">
      <c r="A49" s="4" t="n">
        <v>46298</v>
      </c>
      <c r="B49" s="9" t="inlineStr">
        <is>
          <t>Evening</t>
        </is>
      </c>
      <c r="C49" s="9" t="inlineStr">
        <is>
          <t>F06</t>
        </is>
      </c>
      <c r="D49" s="10">
        <f>_xlfn.XLOOKUP(C49,Farmers!$A$5:$A$12,Farmers!$B$5:$B$12,"Check ID")</f>
        <v/>
      </c>
      <c r="E49" s="5" t="n">
        <v>12.3</v>
      </c>
      <c r="F49" s="5" t="n">
        <v>6.5</v>
      </c>
      <c r="G49" s="5" t="n">
        <v>8.699999999999999</v>
      </c>
      <c r="H49" s="11">
        <f>_xlfn.XLOOKUP(F49,Setup!$A$10:$A$17,Setup!$B$10:$B$17,0,-1)-IF(G49&lt;Setup!$B$6,Setup!$B$7,0)</f>
        <v/>
      </c>
      <c r="I49" s="11">
        <f>ROUND(E49*H49,2)</f>
        <v/>
      </c>
    </row>
    <row r="50">
      <c r="A50" s="4" t="n">
        <v>46298</v>
      </c>
      <c r="B50" s="9" t="inlineStr">
        <is>
          <t>Evening</t>
        </is>
      </c>
      <c r="C50" s="9" t="inlineStr">
        <is>
          <t>F07</t>
        </is>
      </c>
      <c r="D50" s="10">
        <f>_xlfn.XLOOKUP(C50,Farmers!$A$5:$A$12,Farmers!$B$5:$B$12,"Check ID")</f>
        <v/>
      </c>
      <c r="E50" s="5" t="n">
        <v>4.1</v>
      </c>
      <c r="F50" s="5" t="n">
        <v>4.4</v>
      </c>
      <c r="G50" s="5" t="n">
        <v>8.800000000000001</v>
      </c>
      <c r="H50" s="11">
        <f>_xlfn.XLOOKUP(F50,Setup!$A$10:$A$17,Setup!$B$10:$B$17,0,-1)-IF(G50&lt;Setup!$B$6,Setup!$B$7,0)</f>
        <v/>
      </c>
      <c r="I50" s="11">
        <f>ROUND(E50*H50,2)</f>
        <v/>
      </c>
    </row>
    <row r="51">
      <c r="A51" s="4" t="n">
        <v>46298</v>
      </c>
      <c r="B51" s="9" t="inlineStr">
        <is>
          <t>Evening</t>
        </is>
      </c>
      <c r="C51" s="9" t="inlineStr">
        <is>
          <t>F08</t>
        </is>
      </c>
      <c r="D51" s="10">
        <f>_xlfn.XLOOKUP(C51,Farmers!$A$5:$A$12,Farmers!$B$5:$B$12,"Check ID")</f>
        <v/>
      </c>
      <c r="E51" s="5" t="n">
        <v>3.5</v>
      </c>
      <c r="F51" s="5" t="n">
        <v>3.4</v>
      </c>
      <c r="G51" s="5" t="n">
        <v>8.6</v>
      </c>
      <c r="H51" s="11">
        <f>_xlfn.XLOOKUP(F51,Setup!$A$10:$A$17,Setup!$B$10:$B$17,0,-1)-IF(G51&lt;Setup!$B$6,Setup!$B$7,0)</f>
        <v/>
      </c>
      <c r="I51" s="11">
        <f>ROUND(E51*H51,2)</f>
        <v/>
      </c>
    </row>
    <row r="52">
      <c r="A52" s="4" t="n">
        <v>46299</v>
      </c>
      <c r="B52" s="9" t="inlineStr">
        <is>
          <t>Morning</t>
        </is>
      </c>
      <c r="C52" s="9" t="inlineStr">
        <is>
          <t>F01</t>
        </is>
      </c>
      <c r="D52" s="10">
        <f>_xlfn.XLOOKUP(C52,Farmers!$A$5:$A$12,Farmers!$B$5:$B$12,"Check ID")</f>
        <v/>
      </c>
      <c r="E52" s="5" t="n">
        <v>5.5</v>
      </c>
      <c r="F52" s="5" t="n">
        <v>4.2</v>
      </c>
      <c r="G52" s="5" t="n">
        <v>8.699999999999999</v>
      </c>
      <c r="H52" s="11">
        <f>_xlfn.XLOOKUP(F52,Setup!$A$10:$A$17,Setup!$B$10:$B$17,0,-1)-IF(G52&lt;Setup!$B$6,Setup!$B$7,0)</f>
        <v/>
      </c>
      <c r="I52" s="11">
        <f>ROUND(E52*H52,2)</f>
        <v/>
      </c>
    </row>
    <row r="53">
      <c r="A53" s="4" t="n">
        <v>46299</v>
      </c>
      <c r="B53" s="9" t="inlineStr">
        <is>
          <t>Morning</t>
        </is>
      </c>
      <c r="C53" s="9" t="inlineStr">
        <is>
          <t>F02</t>
        </is>
      </c>
      <c r="D53" s="10">
        <f>_xlfn.XLOOKUP(C53,Farmers!$A$5:$A$12,Farmers!$B$5:$B$12,"Check ID")</f>
        <v/>
      </c>
      <c r="E53" s="5" t="n">
        <v>6.6</v>
      </c>
      <c r="F53" s="5" t="n">
        <v>6.1</v>
      </c>
      <c r="G53" s="5" t="n">
        <v>8.800000000000001</v>
      </c>
      <c r="H53" s="11">
        <f>_xlfn.XLOOKUP(F53,Setup!$A$10:$A$17,Setup!$B$10:$B$17,0,-1)-IF(G53&lt;Setup!$B$6,Setup!$B$7,0)</f>
        <v/>
      </c>
      <c r="I53" s="11">
        <f>ROUND(E53*H53,2)</f>
        <v/>
      </c>
    </row>
    <row r="54">
      <c r="A54" s="4" t="n">
        <v>46299</v>
      </c>
      <c r="B54" s="9" t="inlineStr">
        <is>
          <t>Morning</t>
        </is>
      </c>
      <c r="C54" s="9" t="inlineStr">
        <is>
          <t>F03</t>
        </is>
      </c>
      <c r="D54" s="10">
        <f>_xlfn.XLOOKUP(C54,Farmers!$A$5:$A$12,Farmers!$B$5:$B$12,"Check ID")</f>
        <v/>
      </c>
      <c r="E54" s="5" t="n">
        <v>8.800000000000001</v>
      </c>
      <c r="F54" s="5" t="n">
        <v>4.4</v>
      </c>
      <c r="G54" s="5" t="n">
        <v>8.4</v>
      </c>
      <c r="H54" s="11">
        <f>_xlfn.XLOOKUP(F54,Setup!$A$10:$A$17,Setup!$B$10:$B$17,0,-1)-IF(G54&lt;Setup!$B$6,Setup!$B$7,0)</f>
        <v/>
      </c>
      <c r="I54" s="11">
        <f>ROUND(E54*H54,2)</f>
        <v/>
      </c>
    </row>
    <row r="55">
      <c r="A55" s="4" t="n">
        <v>46299</v>
      </c>
      <c r="B55" s="9" t="inlineStr">
        <is>
          <t>Morning</t>
        </is>
      </c>
      <c r="C55" s="9" t="inlineStr">
        <is>
          <t>F04</t>
        </is>
      </c>
      <c r="D55" s="10">
        <f>_xlfn.XLOOKUP(C55,Farmers!$A$5:$A$12,Farmers!$B$5:$B$12,"Check ID")</f>
        <v/>
      </c>
      <c r="E55" s="5" t="n">
        <v>4.6</v>
      </c>
      <c r="F55" s="5" t="n">
        <v>5.6</v>
      </c>
      <c r="G55" s="5" t="n">
        <v>8.6</v>
      </c>
      <c r="H55" s="11">
        <f>_xlfn.XLOOKUP(F55,Setup!$A$10:$A$17,Setup!$B$10:$B$17,0,-1)-IF(G55&lt;Setup!$B$6,Setup!$B$7,0)</f>
        <v/>
      </c>
      <c r="I55" s="11">
        <f>ROUND(E55*H55,2)</f>
        <v/>
      </c>
    </row>
    <row r="56">
      <c r="A56" s="4" t="n">
        <v>46299</v>
      </c>
      <c r="B56" s="9" t="inlineStr">
        <is>
          <t>Morning</t>
        </is>
      </c>
      <c r="C56" s="9" t="inlineStr">
        <is>
          <t>F05</t>
        </is>
      </c>
      <c r="D56" s="10">
        <f>_xlfn.XLOOKUP(C56,Farmers!$A$5:$A$12,Farmers!$B$5:$B$12,"Check ID")</f>
        <v/>
      </c>
      <c r="E56" s="5" t="n">
        <v>5.3</v>
      </c>
      <c r="F56" s="5" t="n">
        <v>3.8</v>
      </c>
      <c r="G56" s="5" t="n">
        <v>8.4</v>
      </c>
      <c r="H56" s="11">
        <f>_xlfn.XLOOKUP(F56,Setup!$A$10:$A$17,Setup!$B$10:$B$17,0,-1)-IF(G56&lt;Setup!$B$6,Setup!$B$7,0)</f>
        <v/>
      </c>
      <c r="I56" s="11">
        <f>ROUND(E56*H56,2)</f>
        <v/>
      </c>
    </row>
    <row r="57">
      <c r="A57" s="4" t="n">
        <v>46299</v>
      </c>
      <c r="B57" s="9" t="inlineStr">
        <is>
          <t>Morning</t>
        </is>
      </c>
      <c r="C57" s="9" t="inlineStr">
        <is>
          <t>F06</t>
        </is>
      </c>
      <c r="D57" s="10">
        <f>_xlfn.XLOOKUP(C57,Farmers!$A$5:$A$12,Farmers!$B$5:$B$12,"Check ID")</f>
        <v/>
      </c>
      <c r="E57" s="5" t="n">
        <v>10.5</v>
      </c>
      <c r="F57" s="5" t="n">
        <v>6.4</v>
      </c>
      <c r="G57" s="5" t="n">
        <v>8.4</v>
      </c>
      <c r="H57" s="11">
        <f>_xlfn.XLOOKUP(F57,Setup!$A$10:$A$17,Setup!$B$10:$B$17,0,-1)-IF(G57&lt;Setup!$B$6,Setup!$B$7,0)</f>
        <v/>
      </c>
      <c r="I57" s="11">
        <f>ROUND(E57*H57,2)</f>
        <v/>
      </c>
    </row>
    <row r="58">
      <c r="A58" s="4" t="n">
        <v>46299</v>
      </c>
      <c r="B58" s="9" t="inlineStr">
        <is>
          <t>Morning</t>
        </is>
      </c>
      <c r="C58" s="9" t="inlineStr">
        <is>
          <t>F07</t>
        </is>
      </c>
      <c r="D58" s="10">
        <f>_xlfn.XLOOKUP(C58,Farmers!$A$5:$A$12,Farmers!$B$5:$B$12,"Check ID")</f>
        <v/>
      </c>
      <c r="E58" s="5" t="n">
        <v>4</v>
      </c>
      <c r="F58" s="5" t="n">
        <v>4.6</v>
      </c>
      <c r="G58" s="5" t="n">
        <v>8.300000000000001</v>
      </c>
      <c r="H58" s="11">
        <f>_xlfn.XLOOKUP(F58,Setup!$A$10:$A$17,Setup!$B$10:$B$17,0,-1)-IF(G58&lt;Setup!$B$6,Setup!$B$7,0)</f>
        <v/>
      </c>
      <c r="I58" s="11">
        <f>ROUND(E58*H58,2)</f>
        <v/>
      </c>
    </row>
    <row r="59">
      <c r="A59" s="4" t="n">
        <v>46299</v>
      </c>
      <c r="B59" s="9" t="inlineStr">
        <is>
          <t>Morning</t>
        </is>
      </c>
      <c r="C59" s="9" t="inlineStr">
        <is>
          <t>F08</t>
        </is>
      </c>
      <c r="D59" s="10">
        <f>_xlfn.XLOOKUP(C59,Farmers!$A$5:$A$12,Farmers!$B$5:$B$12,"Check ID")</f>
        <v/>
      </c>
      <c r="E59" s="5" t="n">
        <v>3.4</v>
      </c>
      <c r="F59" s="5" t="n">
        <v>3.4</v>
      </c>
      <c r="G59" s="5" t="n">
        <v>8.5</v>
      </c>
      <c r="H59" s="11">
        <f>_xlfn.XLOOKUP(F59,Setup!$A$10:$A$17,Setup!$B$10:$B$17,0,-1)-IF(G59&lt;Setup!$B$6,Setup!$B$7,0)</f>
        <v/>
      </c>
      <c r="I59" s="11">
        <f>ROUND(E59*H59,2)</f>
        <v/>
      </c>
    </row>
    <row r="60">
      <c r="A60" s="4" t="n">
        <v>46299</v>
      </c>
      <c r="B60" s="9" t="inlineStr">
        <is>
          <t>Evening</t>
        </is>
      </c>
      <c r="C60" s="9" t="inlineStr">
        <is>
          <t>F01</t>
        </is>
      </c>
      <c r="D60" s="10">
        <f>_xlfn.XLOOKUP(C60,Farmers!$A$5:$A$12,Farmers!$B$5:$B$12,"Check ID")</f>
        <v/>
      </c>
      <c r="E60" s="5" t="n">
        <v>4.8</v>
      </c>
      <c r="F60" s="5" t="n">
        <v>4.1</v>
      </c>
      <c r="G60" s="5" t="n">
        <v>8.5</v>
      </c>
      <c r="H60" s="11">
        <f>_xlfn.XLOOKUP(F60,Setup!$A$10:$A$17,Setup!$B$10:$B$17,0,-1)-IF(G60&lt;Setup!$B$6,Setup!$B$7,0)</f>
        <v/>
      </c>
      <c r="I60" s="11">
        <f>ROUND(E60*H60,2)</f>
        <v/>
      </c>
    </row>
    <row r="61">
      <c r="A61" s="4" t="n">
        <v>46299</v>
      </c>
      <c r="B61" s="9" t="inlineStr">
        <is>
          <t>Evening</t>
        </is>
      </c>
      <c r="C61" s="9" t="inlineStr">
        <is>
          <t>F02</t>
        </is>
      </c>
      <c r="D61" s="10">
        <f>_xlfn.XLOOKUP(C61,Farmers!$A$5:$A$12,Farmers!$B$5:$B$12,"Check ID")</f>
        <v/>
      </c>
      <c r="E61" s="5" t="n">
        <v>5.3</v>
      </c>
      <c r="F61" s="5" t="n">
        <v>6.1</v>
      </c>
      <c r="G61" s="5" t="n">
        <v>8.9</v>
      </c>
      <c r="H61" s="11">
        <f>_xlfn.XLOOKUP(F61,Setup!$A$10:$A$17,Setup!$B$10:$B$17,0,-1)-IF(G61&lt;Setup!$B$6,Setup!$B$7,0)</f>
        <v/>
      </c>
      <c r="I61" s="11">
        <f>ROUND(E61*H61,2)</f>
        <v/>
      </c>
    </row>
    <row r="62">
      <c r="A62" s="4" t="n">
        <v>46299</v>
      </c>
      <c r="B62" s="9" t="inlineStr">
        <is>
          <t>Evening</t>
        </is>
      </c>
      <c r="C62" s="9" t="inlineStr">
        <is>
          <t>F03</t>
        </is>
      </c>
      <c r="D62" s="10">
        <f>_xlfn.XLOOKUP(C62,Farmers!$A$5:$A$12,Farmers!$B$5:$B$12,"Check ID")</f>
        <v/>
      </c>
      <c r="E62" s="5" t="n">
        <v>8.4</v>
      </c>
      <c r="F62" s="5" t="n">
        <v>4.5</v>
      </c>
      <c r="G62" s="5" t="n">
        <v>8.4</v>
      </c>
      <c r="H62" s="11">
        <f>_xlfn.XLOOKUP(F62,Setup!$A$10:$A$17,Setup!$B$10:$B$17,0,-1)-IF(G62&lt;Setup!$B$6,Setup!$B$7,0)</f>
        <v/>
      </c>
      <c r="I62" s="11">
        <f>ROUND(E62*H62,2)</f>
        <v/>
      </c>
    </row>
    <row r="63">
      <c r="A63" s="4" t="n">
        <v>46299</v>
      </c>
      <c r="B63" s="9" t="inlineStr">
        <is>
          <t>Evening</t>
        </is>
      </c>
      <c r="C63" s="9" t="inlineStr">
        <is>
          <t>F04</t>
        </is>
      </c>
      <c r="D63" s="10">
        <f>_xlfn.XLOOKUP(C63,Farmers!$A$5:$A$12,Farmers!$B$5:$B$12,"Check ID")</f>
        <v/>
      </c>
      <c r="E63" s="5" t="n">
        <v>5.3</v>
      </c>
      <c r="F63" s="5" t="n">
        <v>5.9</v>
      </c>
      <c r="G63" s="5" t="n">
        <v>8.300000000000001</v>
      </c>
      <c r="H63" s="11">
        <f>_xlfn.XLOOKUP(F63,Setup!$A$10:$A$17,Setup!$B$10:$B$17,0,-1)-IF(G63&lt;Setup!$B$6,Setup!$B$7,0)</f>
        <v/>
      </c>
      <c r="I63" s="11">
        <f>ROUND(E63*H63,2)</f>
        <v/>
      </c>
    </row>
    <row r="64">
      <c r="A64" s="4" t="n">
        <v>46299</v>
      </c>
      <c r="B64" s="9" t="inlineStr">
        <is>
          <t>Evening</t>
        </is>
      </c>
      <c r="C64" s="9" t="inlineStr">
        <is>
          <t>F05</t>
        </is>
      </c>
      <c r="D64" s="10">
        <f>_xlfn.XLOOKUP(C64,Farmers!$A$5:$A$12,Farmers!$B$5:$B$12,"Check ID")</f>
        <v/>
      </c>
      <c r="E64" s="5" t="n">
        <v>4.3</v>
      </c>
      <c r="F64" s="5" t="n">
        <v>4</v>
      </c>
      <c r="G64" s="5" t="n">
        <v>8.4</v>
      </c>
      <c r="H64" s="11">
        <f>_xlfn.XLOOKUP(F64,Setup!$A$10:$A$17,Setup!$B$10:$B$17,0,-1)-IF(G64&lt;Setup!$B$6,Setup!$B$7,0)</f>
        <v/>
      </c>
      <c r="I64" s="11">
        <f>ROUND(E64*H64,2)</f>
        <v/>
      </c>
    </row>
    <row r="65">
      <c r="A65" s="4" t="n">
        <v>46299</v>
      </c>
      <c r="B65" s="9" t="inlineStr">
        <is>
          <t>Evening</t>
        </is>
      </c>
      <c r="C65" s="9" t="inlineStr">
        <is>
          <t>F06</t>
        </is>
      </c>
      <c r="D65" s="10">
        <f>_xlfn.XLOOKUP(C65,Farmers!$A$5:$A$12,Farmers!$B$5:$B$12,"Check ID")</f>
        <v/>
      </c>
      <c r="E65" s="5" t="n">
        <v>13.1</v>
      </c>
      <c r="F65" s="5" t="n">
        <v>6.3</v>
      </c>
      <c r="G65" s="5" t="n">
        <v>8.800000000000001</v>
      </c>
      <c r="H65" s="11">
        <f>_xlfn.XLOOKUP(F65,Setup!$A$10:$A$17,Setup!$B$10:$B$17,0,-1)-IF(G65&lt;Setup!$B$6,Setup!$B$7,0)</f>
        <v/>
      </c>
      <c r="I65" s="11">
        <f>ROUND(E65*H65,2)</f>
        <v/>
      </c>
    </row>
    <row r="66">
      <c r="A66" s="4" t="n">
        <v>46299</v>
      </c>
      <c r="B66" s="9" t="inlineStr">
        <is>
          <t>Evening</t>
        </is>
      </c>
      <c r="C66" s="9" t="inlineStr">
        <is>
          <t>F07</t>
        </is>
      </c>
      <c r="D66" s="10">
        <f>_xlfn.XLOOKUP(C66,Farmers!$A$5:$A$12,Farmers!$B$5:$B$12,"Check ID")</f>
        <v/>
      </c>
      <c r="E66" s="5" t="n">
        <v>4</v>
      </c>
      <c r="F66" s="5" t="n">
        <v>4.6</v>
      </c>
      <c r="G66" s="5" t="n">
        <v>8.4</v>
      </c>
      <c r="H66" s="11">
        <f>_xlfn.XLOOKUP(F66,Setup!$A$10:$A$17,Setup!$B$10:$B$17,0,-1)-IF(G66&lt;Setup!$B$6,Setup!$B$7,0)</f>
        <v/>
      </c>
      <c r="I66" s="11">
        <f>ROUND(E66*H66,2)</f>
        <v/>
      </c>
    </row>
    <row r="67">
      <c r="A67" s="4" t="n">
        <v>46299</v>
      </c>
      <c r="B67" s="9" t="inlineStr">
        <is>
          <t>Evening</t>
        </is>
      </c>
      <c r="C67" s="9" t="inlineStr">
        <is>
          <t>F08</t>
        </is>
      </c>
      <c r="D67" s="10">
        <f>_xlfn.XLOOKUP(C67,Farmers!$A$5:$A$12,Farmers!$B$5:$B$12,"Check ID")</f>
        <v/>
      </c>
      <c r="E67" s="5" t="n">
        <v>3.5</v>
      </c>
      <c r="F67" s="5" t="n">
        <v>3.7</v>
      </c>
      <c r="G67" s="5" t="n">
        <v>8.300000000000001</v>
      </c>
      <c r="H67" s="11">
        <f>_xlfn.XLOOKUP(F67,Setup!$A$10:$A$17,Setup!$B$10:$B$17,0,-1)-IF(G67&lt;Setup!$B$6,Setup!$B$7,0)</f>
        <v/>
      </c>
      <c r="I67" s="11">
        <f>ROUND(E67*H67,2)</f>
        <v/>
      </c>
    </row>
    <row r="68">
      <c r="A68" s="4" t="n">
        <v>46300</v>
      </c>
      <c r="B68" s="9" t="inlineStr">
        <is>
          <t>Morning</t>
        </is>
      </c>
      <c r="C68" s="9" t="inlineStr">
        <is>
          <t>F01</t>
        </is>
      </c>
      <c r="D68" s="10">
        <f>_xlfn.XLOOKUP(C68,Farmers!$A$5:$A$12,Farmers!$B$5:$B$12,"Check ID")</f>
        <v/>
      </c>
      <c r="E68" s="5" t="n">
        <v>4.4</v>
      </c>
      <c r="F68" s="5" t="n">
        <v>4.3</v>
      </c>
      <c r="G68" s="5" t="n">
        <v>8.5</v>
      </c>
      <c r="H68" s="11">
        <f>_xlfn.XLOOKUP(F68,Setup!$A$10:$A$17,Setup!$B$10:$B$17,0,-1)-IF(G68&lt;Setup!$B$6,Setup!$B$7,0)</f>
        <v/>
      </c>
      <c r="I68" s="11">
        <f>ROUND(E68*H68,2)</f>
        <v/>
      </c>
    </row>
    <row r="69">
      <c r="A69" s="4" t="n">
        <v>46300</v>
      </c>
      <c r="B69" s="9" t="inlineStr">
        <is>
          <t>Morning</t>
        </is>
      </c>
      <c r="C69" s="9" t="inlineStr">
        <is>
          <t>F02</t>
        </is>
      </c>
      <c r="D69" s="10">
        <f>_xlfn.XLOOKUP(C69,Farmers!$A$5:$A$12,Farmers!$B$5:$B$12,"Check ID")</f>
        <v/>
      </c>
      <c r="E69" s="5" t="n">
        <v>6.5</v>
      </c>
      <c r="F69" s="5" t="n">
        <v>5.9</v>
      </c>
      <c r="G69" s="5" t="n">
        <v>8.800000000000001</v>
      </c>
      <c r="H69" s="11">
        <f>_xlfn.XLOOKUP(F69,Setup!$A$10:$A$17,Setup!$B$10:$B$17,0,-1)-IF(G69&lt;Setup!$B$6,Setup!$B$7,0)</f>
        <v/>
      </c>
      <c r="I69" s="11">
        <f>ROUND(E69*H69,2)</f>
        <v/>
      </c>
    </row>
    <row r="70">
      <c r="A70" s="4" t="n">
        <v>46300</v>
      </c>
      <c r="B70" s="9" t="inlineStr">
        <is>
          <t>Morning</t>
        </is>
      </c>
      <c r="C70" s="9" t="inlineStr">
        <is>
          <t>F03</t>
        </is>
      </c>
      <c r="D70" s="10">
        <f>_xlfn.XLOOKUP(C70,Farmers!$A$5:$A$12,Farmers!$B$5:$B$12,"Check ID")</f>
        <v/>
      </c>
      <c r="E70" s="5" t="n">
        <v>7.1</v>
      </c>
      <c r="F70" s="5" t="n">
        <v>4.4</v>
      </c>
      <c r="G70" s="5" t="n">
        <v>8.5</v>
      </c>
      <c r="H70" s="11">
        <f>_xlfn.XLOOKUP(F70,Setup!$A$10:$A$17,Setup!$B$10:$B$17,0,-1)-IF(G70&lt;Setup!$B$6,Setup!$B$7,0)</f>
        <v/>
      </c>
      <c r="I70" s="11">
        <f>ROUND(E70*H70,2)</f>
        <v/>
      </c>
    </row>
    <row r="71">
      <c r="A71" s="4" t="n">
        <v>46300</v>
      </c>
      <c r="B71" s="9" t="inlineStr">
        <is>
          <t>Morning</t>
        </is>
      </c>
      <c r="C71" s="9" t="inlineStr">
        <is>
          <t>F04</t>
        </is>
      </c>
      <c r="D71" s="10">
        <f>_xlfn.XLOOKUP(C71,Farmers!$A$5:$A$12,Farmers!$B$5:$B$12,"Check ID")</f>
        <v/>
      </c>
      <c r="E71" s="5" t="n">
        <v>4.9</v>
      </c>
      <c r="F71" s="5" t="n">
        <v>5.4</v>
      </c>
      <c r="G71" s="5" t="n">
        <v>8.699999999999999</v>
      </c>
      <c r="H71" s="11">
        <f>_xlfn.XLOOKUP(F71,Setup!$A$10:$A$17,Setup!$B$10:$B$17,0,-1)-IF(G71&lt;Setup!$B$6,Setup!$B$7,0)</f>
        <v/>
      </c>
      <c r="I71" s="11">
        <f>ROUND(E71*H71,2)</f>
        <v/>
      </c>
    </row>
    <row r="72">
      <c r="A72" s="4" t="n">
        <v>46300</v>
      </c>
      <c r="B72" s="9" t="inlineStr">
        <is>
          <t>Morning</t>
        </is>
      </c>
      <c r="C72" s="9" t="inlineStr">
        <is>
          <t>F05</t>
        </is>
      </c>
      <c r="D72" s="10">
        <f>_xlfn.XLOOKUP(C72,Farmers!$A$5:$A$12,Farmers!$B$5:$B$12,"Check ID")</f>
        <v/>
      </c>
      <c r="E72" s="5" t="n">
        <v>4.4</v>
      </c>
      <c r="F72" s="5" t="n">
        <v>3.9</v>
      </c>
      <c r="G72" s="5" t="n">
        <v>8.4</v>
      </c>
      <c r="H72" s="11">
        <f>_xlfn.XLOOKUP(F72,Setup!$A$10:$A$17,Setup!$B$10:$B$17,0,-1)-IF(G72&lt;Setup!$B$6,Setup!$B$7,0)</f>
        <v/>
      </c>
      <c r="I72" s="11">
        <f>ROUND(E72*H72,2)</f>
        <v/>
      </c>
    </row>
    <row r="73">
      <c r="A73" s="4" t="n">
        <v>46300</v>
      </c>
      <c r="B73" s="9" t="inlineStr">
        <is>
          <t>Morning</t>
        </is>
      </c>
      <c r="C73" s="9" t="inlineStr">
        <is>
          <t>F06</t>
        </is>
      </c>
      <c r="D73" s="10">
        <f>_xlfn.XLOOKUP(C73,Farmers!$A$5:$A$12,Farmers!$B$5:$B$12,"Check ID")</f>
        <v/>
      </c>
      <c r="E73" s="5" t="n">
        <v>10.7</v>
      </c>
      <c r="F73" s="5" t="n">
        <v>6.4</v>
      </c>
      <c r="G73" s="5" t="n">
        <v>8.6</v>
      </c>
      <c r="H73" s="11">
        <f>_xlfn.XLOOKUP(F73,Setup!$A$10:$A$17,Setup!$B$10:$B$17,0,-1)-IF(G73&lt;Setup!$B$6,Setup!$B$7,0)</f>
        <v/>
      </c>
      <c r="I73" s="11">
        <f>ROUND(E73*H73,2)</f>
        <v/>
      </c>
    </row>
    <row r="74">
      <c r="A74" s="4" t="n">
        <v>46300</v>
      </c>
      <c r="B74" s="9" t="inlineStr">
        <is>
          <t>Morning</t>
        </is>
      </c>
      <c r="C74" s="9" t="inlineStr">
        <is>
          <t>F07</t>
        </is>
      </c>
      <c r="D74" s="10">
        <f>_xlfn.XLOOKUP(C74,Farmers!$A$5:$A$12,Farmers!$B$5:$B$12,"Check ID")</f>
        <v/>
      </c>
      <c r="E74" s="5" t="n">
        <v>3.8</v>
      </c>
      <c r="F74" s="5" t="n">
        <v>4.7</v>
      </c>
      <c r="G74" s="5" t="n">
        <v>8.5</v>
      </c>
      <c r="H74" s="11">
        <f>_xlfn.XLOOKUP(F74,Setup!$A$10:$A$17,Setup!$B$10:$B$17,0,-1)-IF(G74&lt;Setup!$B$6,Setup!$B$7,0)</f>
        <v/>
      </c>
      <c r="I74" s="11">
        <f>ROUND(E74*H74,2)</f>
        <v/>
      </c>
    </row>
    <row r="75">
      <c r="A75" s="4" t="n">
        <v>46300</v>
      </c>
      <c r="B75" s="9" t="inlineStr">
        <is>
          <t>Morning</t>
        </is>
      </c>
      <c r="C75" s="9" t="inlineStr">
        <is>
          <t>F08</t>
        </is>
      </c>
      <c r="D75" s="10">
        <f>_xlfn.XLOOKUP(C75,Farmers!$A$5:$A$12,Farmers!$B$5:$B$12,"Check ID")</f>
        <v/>
      </c>
      <c r="E75" s="5" t="n">
        <v>3.8</v>
      </c>
      <c r="F75" s="5" t="n">
        <v>3.7</v>
      </c>
      <c r="G75" s="5" t="n">
        <v>8.699999999999999</v>
      </c>
      <c r="H75" s="11">
        <f>_xlfn.XLOOKUP(F75,Setup!$A$10:$A$17,Setup!$B$10:$B$17,0,-1)-IF(G75&lt;Setup!$B$6,Setup!$B$7,0)</f>
        <v/>
      </c>
      <c r="I75" s="11">
        <f>ROUND(E75*H75,2)</f>
        <v/>
      </c>
    </row>
    <row r="76">
      <c r="A76" s="4" t="n">
        <v>46300</v>
      </c>
      <c r="B76" s="9" t="inlineStr">
        <is>
          <t>Evening</t>
        </is>
      </c>
      <c r="C76" s="9" t="inlineStr">
        <is>
          <t>F01</t>
        </is>
      </c>
      <c r="D76" s="10">
        <f>_xlfn.XLOOKUP(C76,Farmers!$A$5:$A$12,Farmers!$B$5:$B$12,"Check ID")</f>
        <v/>
      </c>
      <c r="E76" s="5" t="n">
        <v>5</v>
      </c>
      <c r="F76" s="5" t="n">
        <v>4.1</v>
      </c>
      <c r="G76" s="5" t="n">
        <v>8.800000000000001</v>
      </c>
      <c r="H76" s="11">
        <f>_xlfn.XLOOKUP(F76,Setup!$A$10:$A$17,Setup!$B$10:$B$17,0,-1)-IF(G76&lt;Setup!$B$6,Setup!$B$7,0)</f>
        <v/>
      </c>
      <c r="I76" s="11">
        <f>ROUND(E76*H76,2)</f>
        <v/>
      </c>
    </row>
    <row r="77">
      <c r="A77" s="4" t="n">
        <v>46300</v>
      </c>
      <c r="B77" s="9" t="inlineStr">
        <is>
          <t>Evening</t>
        </is>
      </c>
      <c r="C77" s="9" t="inlineStr">
        <is>
          <t>F02</t>
        </is>
      </c>
      <c r="D77" s="10">
        <f>_xlfn.XLOOKUP(C77,Farmers!$A$5:$A$12,Farmers!$B$5:$B$12,"Check ID")</f>
        <v/>
      </c>
      <c r="E77" s="5" t="n">
        <v>6.3</v>
      </c>
      <c r="F77" s="5" t="n">
        <v>6</v>
      </c>
      <c r="G77" s="5" t="n">
        <v>8.5</v>
      </c>
      <c r="H77" s="11">
        <f>_xlfn.XLOOKUP(F77,Setup!$A$10:$A$17,Setup!$B$10:$B$17,0,-1)-IF(G77&lt;Setup!$B$6,Setup!$B$7,0)</f>
        <v/>
      </c>
      <c r="I77" s="11">
        <f>ROUND(E77*H77,2)</f>
        <v/>
      </c>
    </row>
    <row r="78">
      <c r="A78" s="4" t="n">
        <v>46300</v>
      </c>
      <c r="B78" s="9" t="inlineStr">
        <is>
          <t>Evening</t>
        </is>
      </c>
      <c r="C78" s="9" t="inlineStr">
        <is>
          <t>F03</t>
        </is>
      </c>
      <c r="D78" s="10">
        <f>_xlfn.XLOOKUP(C78,Farmers!$A$5:$A$12,Farmers!$B$5:$B$12,"Check ID")</f>
        <v/>
      </c>
      <c r="E78" s="5" t="n">
        <v>8.5</v>
      </c>
      <c r="F78" s="5" t="n">
        <v>4.5</v>
      </c>
      <c r="G78" s="5" t="n">
        <v>8.5</v>
      </c>
      <c r="H78" s="11">
        <f>_xlfn.XLOOKUP(F78,Setup!$A$10:$A$17,Setup!$B$10:$B$17,0,-1)-IF(G78&lt;Setup!$B$6,Setup!$B$7,0)</f>
        <v/>
      </c>
      <c r="I78" s="11">
        <f>ROUND(E78*H78,2)</f>
        <v/>
      </c>
    </row>
    <row r="79">
      <c r="A79" s="4" t="n">
        <v>46300</v>
      </c>
      <c r="B79" s="9" t="inlineStr">
        <is>
          <t>Evening</t>
        </is>
      </c>
      <c r="C79" s="9" t="inlineStr">
        <is>
          <t>F04</t>
        </is>
      </c>
      <c r="D79" s="10">
        <f>_xlfn.XLOOKUP(C79,Farmers!$A$5:$A$12,Farmers!$B$5:$B$12,"Check ID")</f>
        <v/>
      </c>
      <c r="E79" s="5" t="n">
        <v>4.9</v>
      </c>
      <c r="F79" s="5" t="n">
        <v>5.8</v>
      </c>
      <c r="G79" s="5" t="n">
        <v>8.6</v>
      </c>
      <c r="H79" s="11">
        <f>_xlfn.XLOOKUP(F79,Setup!$A$10:$A$17,Setup!$B$10:$B$17,0,-1)-IF(G79&lt;Setup!$B$6,Setup!$B$7,0)</f>
        <v/>
      </c>
      <c r="I79" s="11">
        <f>ROUND(E79*H79,2)</f>
        <v/>
      </c>
    </row>
    <row r="80">
      <c r="A80" s="4" t="n">
        <v>46300</v>
      </c>
      <c r="B80" s="9" t="inlineStr">
        <is>
          <t>Evening</t>
        </is>
      </c>
      <c r="C80" s="9" t="inlineStr">
        <is>
          <t>F05</t>
        </is>
      </c>
      <c r="D80" s="10">
        <f>_xlfn.XLOOKUP(C80,Farmers!$A$5:$A$12,Farmers!$B$5:$B$12,"Check ID")</f>
        <v/>
      </c>
      <c r="E80" s="5" t="n">
        <v>5</v>
      </c>
      <c r="F80" s="5" t="n">
        <v>3.7</v>
      </c>
      <c r="G80" s="5" t="n">
        <v>8.4</v>
      </c>
      <c r="H80" s="11">
        <f>_xlfn.XLOOKUP(F80,Setup!$A$10:$A$17,Setup!$B$10:$B$17,0,-1)-IF(G80&lt;Setup!$B$6,Setup!$B$7,0)</f>
        <v/>
      </c>
      <c r="I80" s="11">
        <f>ROUND(E80*H80,2)</f>
        <v/>
      </c>
    </row>
    <row r="81">
      <c r="A81" s="4" t="n">
        <v>46300</v>
      </c>
      <c r="B81" s="9" t="inlineStr">
        <is>
          <t>Evening</t>
        </is>
      </c>
      <c r="C81" s="9" t="inlineStr">
        <is>
          <t>F06</t>
        </is>
      </c>
      <c r="D81" s="10">
        <f>_xlfn.XLOOKUP(C81,Farmers!$A$5:$A$12,Farmers!$B$5:$B$12,"Check ID")</f>
        <v/>
      </c>
      <c r="E81" s="5" t="n">
        <v>11.6</v>
      </c>
      <c r="F81" s="5" t="n">
        <v>6.5</v>
      </c>
      <c r="G81" s="5" t="n">
        <v>8.300000000000001</v>
      </c>
      <c r="H81" s="11">
        <f>_xlfn.XLOOKUP(F81,Setup!$A$10:$A$17,Setup!$B$10:$B$17,0,-1)-IF(G81&lt;Setup!$B$6,Setup!$B$7,0)</f>
        <v/>
      </c>
      <c r="I81" s="11">
        <f>ROUND(E81*H81,2)</f>
        <v/>
      </c>
    </row>
    <row r="82">
      <c r="A82" s="4" t="n">
        <v>46300</v>
      </c>
      <c r="B82" s="9" t="inlineStr">
        <is>
          <t>Evening</t>
        </is>
      </c>
      <c r="C82" s="9" t="inlineStr">
        <is>
          <t>F07</t>
        </is>
      </c>
      <c r="D82" s="10">
        <f>_xlfn.XLOOKUP(C82,Farmers!$A$5:$A$12,Farmers!$B$5:$B$12,"Check ID")</f>
        <v/>
      </c>
      <c r="E82" s="5" t="n">
        <v>3.9</v>
      </c>
      <c r="F82" s="5" t="n">
        <v>4.5</v>
      </c>
      <c r="G82" s="5" t="n">
        <v>8.5</v>
      </c>
      <c r="H82" s="11">
        <f>_xlfn.XLOOKUP(F82,Setup!$A$10:$A$17,Setup!$B$10:$B$17,0,-1)-IF(G82&lt;Setup!$B$6,Setup!$B$7,0)</f>
        <v/>
      </c>
      <c r="I82" s="11">
        <f>ROUND(E82*H82,2)</f>
        <v/>
      </c>
    </row>
    <row r="83">
      <c r="A83" s="4" t="n">
        <v>46301</v>
      </c>
      <c r="B83" s="9" t="inlineStr">
        <is>
          <t>Morning</t>
        </is>
      </c>
      <c r="C83" s="9" t="inlineStr">
        <is>
          <t>F01</t>
        </is>
      </c>
      <c r="D83" s="10">
        <f>_xlfn.XLOOKUP(C83,Farmers!$A$5:$A$12,Farmers!$B$5:$B$12,"Check ID")</f>
        <v/>
      </c>
      <c r="E83" s="5" t="n">
        <v>5.3</v>
      </c>
      <c r="F83" s="5" t="n">
        <v>3.7</v>
      </c>
      <c r="G83" s="5" t="n">
        <v>8.800000000000001</v>
      </c>
      <c r="H83" s="11">
        <f>_xlfn.XLOOKUP(F83,Setup!$A$10:$A$17,Setup!$B$10:$B$17,0,-1)-IF(G83&lt;Setup!$B$6,Setup!$B$7,0)</f>
        <v/>
      </c>
      <c r="I83" s="11">
        <f>ROUND(E83*H83,2)</f>
        <v/>
      </c>
    </row>
    <row r="84">
      <c r="A84" s="4" t="n">
        <v>46301</v>
      </c>
      <c r="B84" s="9" t="inlineStr">
        <is>
          <t>Morning</t>
        </is>
      </c>
      <c r="C84" s="9" t="inlineStr">
        <is>
          <t>F02</t>
        </is>
      </c>
      <c r="D84" s="10">
        <f>_xlfn.XLOOKUP(C84,Farmers!$A$5:$A$12,Farmers!$B$5:$B$12,"Check ID")</f>
        <v/>
      </c>
      <c r="E84" s="5" t="n">
        <v>6.5</v>
      </c>
      <c r="F84" s="5" t="n">
        <v>6.4</v>
      </c>
      <c r="G84" s="5" t="n">
        <v>8.800000000000001</v>
      </c>
      <c r="H84" s="11">
        <f>_xlfn.XLOOKUP(F84,Setup!$A$10:$A$17,Setup!$B$10:$B$17,0,-1)-IF(G84&lt;Setup!$B$6,Setup!$B$7,0)</f>
        <v/>
      </c>
      <c r="I84" s="11">
        <f>ROUND(E84*H84,2)</f>
        <v/>
      </c>
    </row>
    <row r="85">
      <c r="A85" s="4" t="n">
        <v>46301</v>
      </c>
      <c r="B85" s="9" t="inlineStr">
        <is>
          <t>Morning</t>
        </is>
      </c>
      <c r="C85" s="9" t="inlineStr">
        <is>
          <t>F03</t>
        </is>
      </c>
      <c r="D85" s="10">
        <f>_xlfn.XLOOKUP(C85,Farmers!$A$5:$A$12,Farmers!$B$5:$B$12,"Check ID")</f>
        <v/>
      </c>
      <c r="E85" s="5" t="n">
        <v>8</v>
      </c>
      <c r="F85" s="5" t="n">
        <v>4.5</v>
      </c>
      <c r="G85" s="5" t="n">
        <v>8.5</v>
      </c>
      <c r="H85" s="11">
        <f>_xlfn.XLOOKUP(F85,Setup!$A$10:$A$17,Setup!$B$10:$B$17,0,-1)-IF(G85&lt;Setup!$B$6,Setup!$B$7,0)</f>
        <v/>
      </c>
      <c r="I85" s="11">
        <f>ROUND(E85*H85,2)</f>
        <v/>
      </c>
    </row>
    <row r="86">
      <c r="A86" s="4" t="n">
        <v>46301</v>
      </c>
      <c r="B86" s="9" t="inlineStr">
        <is>
          <t>Morning</t>
        </is>
      </c>
      <c r="C86" s="9" t="inlineStr">
        <is>
          <t>F04</t>
        </is>
      </c>
      <c r="D86" s="10">
        <f>_xlfn.XLOOKUP(C86,Farmers!$A$5:$A$12,Farmers!$B$5:$B$12,"Check ID")</f>
        <v/>
      </c>
      <c r="E86" s="5" t="n">
        <v>5.5</v>
      </c>
      <c r="F86" s="5" t="n">
        <v>5.7</v>
      </c>
      <c r="G86" s="5" t="n">
        <v>8.5</v>
      </c>
      <c r="H86" s="11">
        <f>_xlfn.XLOOKUP(F86,Setup!$A$10:$A$17,Setup!$B$10:$B$17,0,-1)-IF(G86&lt;Setup!$B$6,Setup!$B$7,0)</f>
        <v/>
      </c>
      <c r="I86" s="11">
        <f>ROUND(E86*H86,2)</f>
        <v/>
      </c>
    </row>
    <row r="87">
      <c r="A87" s="4" t="n">
        <v>46301</v>
      </c>
      <c r="B87" s="9" t="inlineStr">
        <is>
          <t>Morning</t>
        </is>
      </c>
      <c r="C87" s="9" t="inlineStr">
        <is>
          <t>F05</t>
        </is>
      </c>
      <c r="D87" s="10">
        <f>_xlfn.XLOOKUP(C87,Farmers!$A$5:$A$12,Farmers!$B$5:$B$12,"Check ID")</f>
        <v/>
      </c>
      <c r="E87" s="5" t="n">
        <v>4.4</v>
      </c>
      <c r="F87" s="5" t="n">
        <v>3.7</v>
      </c>
      <c r="G87" s="5" t="n">
        <v>8.4</v>
      </c>
      <c r="H87" s="11">
        <f>_xlfn.XLOOKUP(F87,Setup!$A$10:$A$17,Setup!$B$10:$B$17,0,-1)-IF(G87&lt;Setup!$B$6,Setup!$B$7,0)</f>
        <v/>
      </c>
      <c r="I87" s="11">
        <f>ROUND(E87*H87,2)</f>
        <v/>
      </c>
    </row>
    <row r="88">
      <c r="A88" s="4" t="n">
        <v>46301</v>
      </c>
      <c r="B88" s="9" t="inlineStr">
        <is>
          <t>Morning</t>
        </is>
      </c>
      <c r="C88" s="9" t="inlineStr">
        <is>
          <t>F06</t>
        </is>
      </c>
      <c r="D88" s="10">
        <f>_xlfn.XLOOKUP(C88,Farmers!$A$5:$A$12,Farmers!$B$5:$B$12,"Check ID")</f>
        <v/>
      </c>
      <c r="E88" s="5" t="n">
        <v>12.1</v>
      </c>
      <c r="F88" s="5" t="n">
        <v>6.6</v>
      </c>
      <c r="G88" s="5" t="n">
        <v>8.6</v>
      </c>
      <c r="H88" s="11">
        <f>_xlfn.XLOOKUP(F88,Setup!$A$10:$A$17,Setup!$B$10:$B$17,0,-1)-IF(G88&lt;Setup!$B$6,Setup!$B$7,0)</f>
        <v/>
      </c>
      <c r="I88" s="11">
        <f>ROUND(E88*H88,2)</f>
        <v/>
      </c>
    </row>
    <row r="89">
      <c r="A89" s="4" t="n">
        <v>46301</v>
      </c>
      <c r="B89" s="9" t="inlineStr">
        <is>
          <t>Morning</t>
        </is>
      </c>
      <c r="C89" s="9" t="inlineStr">
        <is>
          <t>F07</t>
        </is>
      </c>
      <c r="D89" s="10">
        <f>_xlfn.XLOOKUP(C89,Farmers!$A$5:$A$12,Farmers!$B$5:$B$12,"Check ID")</f>
        <v/>
      </c>
      <c r="E89" s="5" t="n">
        <v>4.2</v>
      </c>
      <c r="F89" s="5" t="n">
        <v>4.6</v>
      </c>
      <c r="G89" s="5" t="n">
        <v>8.699999999999999</v>
      </c>
      <c r="H89" s="11">
        <f>_xlfn.XLOOKUP(F89,Setup!$A$10:$A$17,Setup!$B$10:$B$17,0,-1)-IF(G89&lt;Setup!$B$6,Setup!$B$7,0)</f>
        <v/>
      </c>
      <c r="I89" s="11">
        <f>ROUND(E89*H89,2)</f>
        <v/>
      </c>
    </row>
    <row r="90">
      <c r="A90" s="4" t="n">
        <v>46301</v>
      </c>
      <c r="B90" s="9" t="inlineStr">
        <is>
          <t>Morning</t>
        </is>
      </c>
      <c r="C90" s="9" t="inlineStr">
        <is>
          <t>F08</t>
        </is>
      </c>
      <c r="D90" s="10">
        <f>_xlfn.XLOOKUP(C90,Farmers!$A$5:$A$12,Farmers!$B$5:$B$12,"Check ID")</f>
        <v/>
      </c>
      <c r="E90" s="5" t="n">
        <v>4.1</v>
      </c>
      <c r="F90" s="5" t="n">
        <v>3.9</v>
      </c>
      <c r="G90" s="5" t="n">
        <v>8.699999999999999</v>
      </c>
      <c r="H90" s="11">
        <f>_xlfn.XLOOKUP(F90,Setup!$A$10:$A$17,Setup!$B$10:$B$17,0,-1)-IF(G90&lt;Setup!$B$6,Setup!$B$7,0)</f>
        <v/>
      </c>
      <c r="I90" s="11">
        <f>ROUND(E90*H90,2)</f>
        <v/>
      </c>
    </row>
    <row r="91">
      <c r="A91" s="4" t="n">
        <v>46301</v>
      </c>
      <c r="B91" s="9" t="inlineStr">
        <is>
          <t>Evening</t>
        </is>
      </c>
      <c r="C91" s="9" t="inlineStr">
        <is>
          <t>F01</t>
        </is>
      </c>
      <c r="D91" s="10">
        <f>_xlfn.XLOOKUP(C91,Farmers!$A$5:$A$12,Farmers!$B$5:$B$12,"Check ID")</f>
        <v/>
      </c>
      <c r="E91" s="5" t="n">
        <v>4.3</v>
      </c>
      <c r="F91" s="5" t="n">
        <v>4.3</v>
      </c>
      <c r="G91" s="5" t="n">
        <v>8.6</v>
      </c>
      <c r="H91" s="11">
        <f>_xlfn.XLOOKUP(F91,Setup!$A$10:$A$17,Setup!$B$10:$B$17,0,-1)-IF(G91&lt;Setup!$B$6,Setup!$B$7,0)</f>
        <v/>
      </c>
      <c r="I91" s="11">
        <f>ROUND(E91*H91,2)</f>
        <v/>
      </c>
    </row>
    <row r="92">
      <c r="A92" s="4" t="n">
        <v>46301</v>
      </c>
      <c r="B92" s="9" t="inlineStr">
        <is>
          <t>Evening</t>
        </is>
      </c>
      <c r="C92" s="9" t="inlineStr">
        <is>
          <t>F02</t>
        </is>
      </c>
      <c r="D92" s="10">
        <f>_xlfn.XLOOKUP(C92,Farmers!$A$5:$A$12,Farmers!$B$5:$B$12,"Check ID")</f>
        <v/>
      </c>
      <c r="E92" s="5" t="n">
        <v>5.8</v>
      </c>
      <c r="F92" s="5" t="n">
        <v>6</v>
      </c>
      <c r="G92" s="5" t="n">
        <v>8.4</v>
      </c>
      <c r="H92" s="11">
        <f>_xlfn.XLOOKUP(F92,Setup!$A$10:$A$17,Setup!$B$10:$B$17,0,-1)-IF(G92&lt;Setup!$B$6,Setup!$B$7,0)</f>
        <v/>
      </c>
      <c r="I92" s="11">
        <f>ROUND(E92*H92,2)</f>
        <v/>
      </c>
    </row>
    <row r="93">
      <c r="A93" s="4" t="n">
        <v>46301</v>
      </c>
      <c r="B93" s="9" t="inlineStr">
        <is>
          <t>Evening</t>
        </is>
      </c>
      <c r="C93" s="9" t="inlineStr">
        <is>
          <t>F03</t>
        </is>
      </c>
      <c r="D93" s="10">
        <f>_xlfn.XLOOKUP(C93,Farmers!$A$5:$A$12,Farmers!$B$5:$B$12,"Check ID")</f>
        <v/>
      </c>
      <c r="E93" s="5" t="n">
        <v>6.8</v>
      </c>
      <c r="F93" s="5" t="n">
        <v>4.3</v>
      </c>
      <c r="G93" s="5" t="n">
        <v>8.5</v>
      </c>
      <c r="H93" s="11">
        <f>_xlfn.XLOOKUP(F93,Setup!$A$10:$A$17,Setup!$B$10:$B$17,0,-1)-IF(G93&lt;Setup!$B$6,Setup!$B$7,0)</f>
        <v/>
      </c>
      <c r="I93" s="11">
        <f>ROUND(E93*H93,2)</f>
        <v/>
      </c>
    </row>
    <row r="94">
      <c r="A94" s="4" t="n">
        <v>46301</v>
      </c>
      <c r="B94" s="9" t="inlineStr">
        <is>
          <t>Evening</t>
        </is>
      </c>
      <c r="C94" s="9" t="inlineStr">
        <is>
          <t>F04</t>
        </is>
      </c>
      <c r="D94" s="10">
        <f>_xlfn.XLOOKUP(C94,Farmers!$A$5:$A$12,Farmers!$B$5:$B$12,"Check ID")</f>
        <v/>
      </c>
      <c r="E94" s="5" t="n">
        <v>4.8</v>
      </c>
      <c r="F94" s="5" t="n">
        <v>5.5</v>
      </c>
      <c r="G94" s="5" t="n">
        <v>8.5</v>
      </c>
      <c r="H94" s="11">
        <f>_xlfn.XLOOKUP(F94,Setup!$A$10:$A$17,Setup!$B$10:$B$17,0,-1)-IF(G94&lt;Setup!$B$6,Setup!$B$7,0)</f>
        <v/>
      </c>
      <c r="I94" s="11">
        <f>ROUND(E94*H94,2)</f>
        <v/>
      </c>
    </row>
    <row r="95">
      <c r="A95" s="4" t="n">
        <v>46301</v>
      </c>
      <c r="B95" s="9" t="inlineStr">
        <is>
          <t>Evening</t>
        </is>
      </c>
      <c r="C95" s="9" t="inlineStr">
        <is>
          <t>F05</t>
        </is>
      </c>
      <c r="D95" s="10">
        <f>_xlfn.XLOOKUP(C95,Farmers!$A$5:$A$12,Farmers!$B$5:$B$12,"Check ID")</f>
        <v/>
      </c>
      <c r="E95" s="5" t="n">
        <v>5.1</v>
      </c>
      <c r="F95" s="5" t="n">
        <v>3.6</v>
      </c>
      <c r="G95" s="5" t="n">
        <v>8.800000000000001</v>
      </c>
      <c r="H95" s="11">
        <f>_xlfn.XLOOKUP(F95,Setup!$A$10:$A$17,Setup!$B$10:$B$17,0,-1)-IF(G95&lt;Setup!$B$6,Setup!$B$7,0)</f>
        <v/>
      </c>
      <c r="I95" s="11">
        <f>ROUND(E95*H95,2)</f>
        <v/>
      </c>
    </row>
    <row r="96">
      <c r="A96" s="4" t="n">
        <v>46301</v>
      </c>
      <c r="B96" s="9" t="inlineStr">
        <is>
          <t>Evening</t>
        </is>
      </c>
      <c r="C96" s="9" t="inlineStr">
        <is>
          <t>F06</t>
        </is>
      </c>
      <c r="D96" s="10">
        <f>_xlfn.XLOOKUP(C96,Farmers!$A$5:$A$12,Farmers!$B$5:$B$12,"Check ID")</f>
        <v/>
      </c>
      <c r="E96" s="5" t="n">
        <v>10.6</v>
      </c>
      <c r="F96" s="5" t="n">
        <v>6.9</v>
      </c>
      <c r="G96" s="5" t="n">
        <v>8.4</v>
      </c>
      <c r="H96" s="11">
        <f>_xlfn.XLOOKUP(F96,Setup!$A$10:$A$17,Setup!$B$10:$B$17,0,-1)-IF(G96&lt;Setup!$B$6,Setup!$B$7,0)</f>
        <v/>
      </c>
      <c r="I96" s="11">
        <f>ROUND(E96*H96,2)</f>
        <v/>
      </c>
    </row>
    <row r="97">
      <c r="A97" s="4" t="n">
        <v>46301</v>
      </c>
      <c r="B97" s="9" t="inlineStr">
        <is>
          <t>Evening</t>
        </is>
      </c>
      <c r="C97" s="9" t="inlineStr">
        <is>
          <t>F07</t>
        </is>
      </c>
      <c r="D97" s="10">
        <f>_xlfn.XLOOKUP(C97,Farmers!$A$5:$A$12,Farmers!$B$5:$B$12,"Check ID")</f>
        <v/>
      </c>
      <c r="E97" s="5" t="n">
        <v>4.1</v>
      </c>
      <c r="F97" s="5" t="n">
        <v>4.5</v>
      </c>
      <c r="G97" s="5" t="n">
        <v>8.6</v>
      </c>
      <c r="H97" s="11">
        <f>_xlfn.XLOOKUP(F97,Setup!$A$10:$A$17,Setup!$B$10:$B$17,0,-1)-IF(G97&lt;Setup!$B$6,Setup!$B$7,0)</f>
        <v/>
      </c>
      <c r="I97" s="11">
        <f>ROUND(E97*H97,2)</f>
        <v/>
      </c>
    </row>
    <row r="98">
      <c r="A98" s="4" t="n">
        <v>46301</v>
      </c>
      <c r="B98" s="9" t="inlineStr">
        <is>
          <t>Evening</t>
        </is>
      </c>
      <c r="C98" s="9" t="inlineStr">
        <is>
          <t>F08</t>
        </is>
      </c>
      <c r="D98" s="10">
        <f>_xlfn.XLOOKUP(C98,Farmers!$A$5:$A$12,Farmers!$B$5:$B$12,"Check ID")</f>
        <v/>
      </c>
      <c r="E98" s="5" t="n">
        <v>3.9</v>
      </c>
      <c r="F98" s="5" t="n">
        <v>3.7</v>
      </c>
      <c r="G98" s="5" t="n">
        <v>8.800000000000001</v>
      </c>
      <c r="H98" s="11">
        <f>_xlfn.XLOOKUP(F98,Setup!$A$10:$A$17,Setup!$B$10:$B$17,0,-1)-IF(G98&lt;Setup!$B$6,Setup!$B$7,0)</f>
        <v/>
      </c>
      <c r="I98" s="11">
        <f>ROUND(E98*H98,2)</f>
        <v/>
      </c>
    </row>
    <row r="99">
      <c r="A99" s="4" t="n">
        <v>46302</v>
      </c>
      <c r="B99" s="9" t="inlineStr">
        <is>
          <t>Morning</t>
        </is>
      </c>
      <c r="C99" s="9" t="inlineStr">
        <is>
          <t>F01</t>
        </is>
      </c>
      <c r="D99" s="10">
        <f>_xlfn.XLOOKUP(C99,Farmers!$A$5:$A$12,Farmers!$B$5:$B$12,"Check ID")</f>
        <v/>
      </c>
      <c r="E99" s="5" t="n">
        <v>4.3</v>
      </c>
      <c r="F99" s="5" t="n">
        <v>4</v>
      </c>
      <c r="G99" s="5" t="n">
        <v>8.699999999999999</v>
      </c>
      <c r="H99" s="11">
        <f>_xlfn.XLOOKUP(F99,Setup!$A$10:$A$17,Setup!$B$10:$B$17,0,-1)-IF(G99&lt;Setup!$B$6,Setup!$B$7,0)</f>
        <v/>
      </c>
      <c r="I99" s="11">
        <f>ROUND(E99*H99,2)</f>
        <v/>
      </c>
    </row>
    <row r="100">
      <c r="A100" s="4" t="n">
        <v>46302</v>
      </c>
      <c r="B100" s="9" t="inlineStr">
        <is>
          <t>Morning</t>
        </is>
      </c>
      <c r="C100" s="9" t="inlineStr">
        <is>
          <t>F02</t>
        </is>
      </c>
      <c r="D100" s="10">
        <f>_xlfn.XLOOKUP(C100,Farmers!$A$5:$A$12,Farmers!$B$5:$B$12,"Check ID")</f>
        <v/>
      </c>
      <c r="E100" s="5" t="n">
        <v>5.3</v>
      </c>
      <c r="F100" s="5" t="n">
        <v>6.1</v>
      </c>
      <c r="G100" s="5" t="n">
        <v>8.9</v>
      </c>
      <c r="H100" s="11">
        <f>_xlfn.XLOOKUP(F100,Setup!$A$10:$A$17,Setup!$B$10:$B$17,0,-1)-IF(G100&lt;Setup!$B$6,Setup!$B$7,0)</f>
        <v/>
      </c>
      <c r="I100" s="11">
        <f>ROUND(E100*H100,2)</f>
        <v/>
      </c>
    </row>
    <row r="101">
      <c r="A101" s="4" t="n">
        <v>46302</v>
      </c>
      <c r="B101" s="9" t="inlineStr">
        <is>
          <t>Morning</t>
        </is>
      </c>
      <c r="C101" s="9" t="inlineStr">
        <is>
          <t>F03</t>
        </is>
      </c>
      <c r="D101" s="10">
        <f>_xlfn.XLOOKUP(C101,Farmers!$A$5:$A$12,Farmers!$B$5:$B$12,"Check ID")</f>
        <v/>
      </c>
      <c r="E101" s="5" t="n">
        <v>8.699999999999999</v>
      </c>
      <c r="F101" s="5" t="n">
        <v>4</v>
      </c>
      <c r="G101" s="5" t="n">
        <v>8.6</v>
      </c>
      <c r="H101" s="11">
        <f>_xlfn.XLOOKUP(F101,Setup!$A$10:$A$17,Setup!$B$10:$B$17,0,-1)-IF(G101&lt;Setup!$B$6,Setup!$B$7,0)</f>
        <v/>
      </c>
      <c r="I101" s="11">
        <f>ROUND(E101*H101,2)</f>
        <v/>
      </c>
    </row>
    <row r="102">
      <c r="A102" s="4" t="n">
        <v>46302</v>
      </c>
      <c r="B102" s="9" t="inlineStr">
        <is>
          <t>Morning</t>
        </is>
      </c>
      <c r="C102" s="9" t="inlineStr">
        <is>
          <t>F04</t>
        </is>
      </c>
      <c r="D102" s="10">
        <f>_xlfn.XLOOKUP(C102,Farmers!$A$5:$A$12,Farmers!$B$5:$B$12,"Check ID")</f>
        <v/>
      </c>
      <c r="E102" s="5" t="n">
        <v>4.6</v>
      </c>
      <c r="F102" s="5" t="n">
        <v>5.3</v>
      </c>
      <c r="G102" s="5" t="n">
        <v>8.300000000000001</v>
      </c>
      <c r="H102" s="11">
        <f>_xlfn.XLOOKUP(F102,Setup!$A$10:$A$17,Setup!$B$10:$B$17,0,-1)-IF(G102&lt;Setup!$B$6,Setup!$B$7,0)</f>
        <v/>
      </c>
      <c r="I102" s="11">
        <f>ROUND(E102*H102,2)</f>
        <v/>
      </c>
    </row>
    <row r="103">
      <c r="A103" s="4" t="n">
        <v>46302</v>
      </c>
      <c r="B103" s="9" t="inlineStr">
        <is>
          <t>Morning</t>
        </is>
      </c>
      <c r="C103" s="9" t="inlineStr">
        <is>
          <t>F06</t>
        </is>
      </c>
      <c r="D103" s="10">
        <f>_xlfn.XLOOKUP(C103,Farmers!$A$5:$A$12,Farmers!$B$5:$B$12,"Check ID")</f>
        <v/>
      </c>
      <c r="E103" s="5" t="n">
        <v>11.1</v>
      </c>
      <c r="F103" s="5" t="n">
        <v>6.5</v>
      </c>
      <c r="G103" s="5" t="n">
        <v>8.300000000000001</v>
      </c>
      <c r="H103" s="11">
        <f>_xlfn.XLOOKUP(F103,Setup!$A$10:$A$17,Setup!$B$10:$B$17,0,-1)-IF(G103&lt;Setup!$B$6,Setup!$B$7,0)</f>
        <v/>
      </c>
      <c r="I103" s="11">
        <f>ROUND(E103*H103,2)</f>
        <v/>
      </c>
    </row>
    <row r="104">
      <c r="A104" s="4" t="n">
        <v>46302</v>
      </c>
      <c r="B104" s="9" t="inlineStr">
        <is>
          <t>Morning</t>
        </is>
      </c>
      <c r="C104" s="9" t="inlineStr">
        <is>
          <t>F07</t>
        </is>
      </c>
      <c r="D104" s="10">
        <f>_xlfn.XLOOKUP(C104,Farmers!$A$5:$A$12,Farmers!$B$5:$B$12,"Check ID")</f>
        <v/>
      </c>
      <c r="E104" s="5" t="n">
        <v>3.7</v>
      </c>
      <c r="F104" s="5" t="n">
        <v>4.4</v>
      </c>
      <c r="G104" s="5" t="n">
        <v>8.4</v>
      </c>
      <c r="H104" s="11">
        <f>_xlfn.XLOOKUP(F104,Setup!$A$10:$A$17,Setup!$B$10:$B$17,0,-1)-IF(G104&lt;Setup!$B$6,Setup!$B$7,0)</f>
        <v/>
      </c>
      <c r="I104" s="11">
        <f>ROUND(E104*H104,2)</f>
        <v/>
      </c>
    </row>
    <row r="105">
      <c r="A105" s="4" t="n">
        <v>46302</v>
      </c>
      <c r="B105" s="9" t="inlineStr">
        <is>
          <t>Morning</t>
        </is>
      </c>
      <c r="C105" s="9" t="inlineStr">
        <is>
          <t>F08</t>
        </is>
      </c>
      <c r="D105" s="10">
        <f>_xlfn.XLOOKUP(C105,Farmers!$A$5:$A$12,Farmers!$B$5:$B$12,"Check ID")</f>
        <v/>
      </c>
      <c r="E105" s="5" t="n">
        <v>4.3</v>
      </c>
      <c r="F105" s="5" t="n">
        <v>3.7</v>
      </c>
      <c r="G105" s="5" t="n">
        <v>8.6</v>
      </c>
      <c r="H105" s="11">
        <f>_xlfn.XLOOKUP(F105,Setup!$A$10:$A$17,Setup!$B$10:$B$17,0,-1)-IF(G105&lt;Setup!$B$6,Setup!$B$7,0)</f>
        <v/>
      </c>
      <c r="I105" s="11">
        <f>ROUND(E105*H105,2)</f>
        <v/>
      </c>
    </row>
    <row r="106">
      <c r="A106" s="4" t="n">
        <v>46302</v>
      </c>
      <c r="B106" s="9" t="inlineStr">
        <is>
          <t>Evening</t>
        </is>
      </c>
      <c r="C106" s="9" t="inlineStr">
        <is>
          <t>F01</t>
        </is>
      </c>
      <c r="D106" s="10">
        <f>_xlfn.XLOOKUP(C106,Farmers!$A$5:$A$12,Farmers!$B$5:$B$12,"Check ID")</f>
        <v/>
      </c>
      <c r="E106" s="5" t="n">
        <v>5.4</v>
      </c>
      <c r="F106" s="5" t="n">
        <v>4.2</v>
      </c>
      <c r="G106" s="5" t="n">
        <v>8.800000000000001</v>
      </c>
      <c r="H106" s="11">
        <f>_xlfn.XLOOKUP(F106,Setup!$A$10:$A$17,Setup!$B$10:$B$17,0,-1)-IF(G106&lt;Setup!$B$6,Setup!$B$7,0)</f>
        <v/>
      </c>
      <c r="I106" s="11">
        <f>ROUND(E106*H106,2)</f>
        <v/>
      </c>
    </row>
    <row r="107">
      <c r="A107" s="4" t="n">
        <v>46302</v>
      </c>
      <c r="B107" s="9" t="inlineStr">
        <is>
          <t>Evening</t>
        </is>
      </c>
      <c r="C107" s="9" t="inlineStr">
        <is>
          <t>F02</t>
        </is>
      </c>
      <c r="D107" s="10">
        <f>_xlfn.XLOOKUP(C107,Farmers!$A$5:$A$12,Farmers!$B$5:$B$12,"Check ID")</f>
        <v/>
      </c>
      <c r="E107" s="5" t="n">
        <v>5.3</v>
      </c>
      <c r="F107" s="5" t="n">
        <v>6.2</v>
      </c>
      <c r="G107" s="5" t="n">
        <v>8.300000000000001</v>
      </c>
      <c r="H107" s="11">
        <f>_xlfn.XLOOKUP(F107,Setup!$A$10:$A$17,Setup!$B$10:$B$17,0,-1)-IF(G107&lt;Setup!$B$6,Setup!$B$7,0)</f>
        <v/>
      </c>
      <c r="I107" s="11">
        <f>ROUND(E107*H107,2)</f>
        <v/>
      </c>
    </row>
    <row r="108">
      <c r="A108" s="4" t="n">
        <v>46302</v>
      </c>
      <c r="B108" s="9" t="inlineStr">
        <is>
          <t>Evening</t>
        </is>
      </c>
      <c r="C108" s="9" t="inlineStr">
        <is>
          <t>F03</t>
        </is>
      </c>
      <c r="D108" s="10">
        <f>_xlfn.XLOOKUP(C108,Farmers!$A$5:$A$12,Farmers!$B$5:$B$12,"Check ID")</f>
        <v/>
      </c>
      <c r="E108" s="5" t="n">
        <v>8.4</v>
      </c>
      <c r="F108" s="5" t="n">
        <v>4.5</v>
      </c>
      <c r="G108" s="5" t="n">
        <v>8.699999999999999</v>
      </c>
      <c r="H108" s="11">
        <f>_xlfn.XLOOKUP(F108,Setup!$A$10:$A$17,Setup!$B$10:$B$17,0,-1)-IF(G108&lt;Setup!$B$6,Setup!$B$7,0)</f>
        <v/>
      </c>
      <c r="I108" s="11">
        <f>ROUND(E108*H108,2)</f>
        <v/>
      </c>
    </row>
    <row r="109">
      <c r="A109" s="4" t="n">
        <v>46302</v>
      </c>
      <c r="B109" s="9" t="inlineStr">
        <is>
          <t>Evening</t>
        </is>
      </c>
      <c r="C109" s="9" t="inlineStr">
        <is>
          <t>F04</t>
        </is>
      </c>
      <c r="D109" s="10">
        <f>_xlfn.XLOOKUP(C109,Farmers!$A$5:$A$12,Farmers!$B$5:$B$12,"Check ID")</f>
        <v/>
      </c>
      <c r="E109" s="5" t="n">
        <v>4.8</v>
      </c>
      <c r="F109" s="5" t="n">
        <v>5.3</v>
      </c>
      <c r="G109" s="5" t="n">
        <v>8.5</v>
      </c>
      <c r="H109" s="11">
        <f>_xlfn.XLOOKUP(F109,Setup!$A$10:$A$17,Setup!$B$10:$B$17,0,-1)-IF(G109&lt;Setup!$B$6,Setup!$B$7,0)</f>
        <v/>
      </c>
      <c r="I109" s="11">
        <f>ROUND(E109*H109,2)</f>
        <v/>
      </c>
    </row>
    <row r="110">
      <c r="A110" s="4" t="n">
        <v>46302</v>
      </c>
      <c r="B110" s="9" t="inlineStr">
        <is>
          <t>Evening</t>
        </is>
      </c>
      <c r="C110" s="9" t="inlineStr">
        <is>
          <t>F05</t>
        </is>
      </c>
      <c r="D110" s="10">
        <f>_xlfn.XLOOKUP(C110,Farmers!$A$5:$A$12,Farmers!$B$5:$B$12,"Check ID")</f>
        <v/>
      </c>
      <c r="E110" s="5" t="n">
        <v>5.5</v>
      </c>
      <c r="F110" s="5" t="n">
        <v>3.7</v>
      </c>
      <c r="G110" s="5" t="n">
        <v>8.800000000000001</v>
      </c>
      <c r="H110" s="11">
        <f>_xlfn.XLOOKUP(F110,Setup!$A$10:$A$17,Setup!$B$10:$B$17,0,-1)-IF(G110&lt;Setup!$B$6,Setup!$B$7,0)</f>
        <v/>
      </c>
      <c r="I110" s="11">
        <f>ROUND(E110*H110,2)</f>
        <v/>
      </c>
    </row>
    <row r="111">
      <c r="A111" s="4" t="n">
        <v>46302</v>
      </c>
      <c r="B111" s="9" t="inlineStr">
        <is>
          <t>Evening</t>
        </is>
      </c>
      <c r="C111" s="9" t="inlineStr">
        <is>
          <t>F06</t>
        </is>
      </c>
      <c r="D111" s="10">
        <f>_xlfn.XLOOKUP(C111,Farmers!$A$5:$A$12,Farmers!$B$5:$B$12,"Check ID")</f>
        <v/>
      </c>
      <c r="E111" s="5" t="n">
        <v>10.7</v>
      </c>
      <c r="F111" s="5" t="n">
        <v>6.3</v>
      </c>
      <c r="G111" s="5" t="n">
        <v>8.800000000000001</v>
      </c>
      <c r="H111" s="11">
        <f>_xlfn.XLOOKUP(F111,Setup!$A$10:$A$17,Setup!$B$10:$B$17,0,-1)-IF(G111&lt;Setup!$B$6,Setup!$B$7,0)</f>
        <v/>
      </c>
      <c r="I111" s="11">
        <f>ROUND(E111*H111,2)</f>
        <v/>
      </c>
    </row>
    <row r="112">
      <c r="A112" s="4" t="n">
        <v>46302</v>
      </c>
      <c r="B112" s="9" t="inlineStr">
        <is>
          <t>Evening</t>
        </is>
      </c>
      <c r="C112" s="9" t="inlineStr">
        <is>
          <t>F07</t>
        </is>
      </c>
      <c r="D112" s="10">
        <f>_xlfn.XLOOKUP(C112,Farmers!$A$5:$A$12,Farmers!$B$5:$B$12,"Check ID")</f>
        <v/>
      </c>
      <c r="E112" s="5" t="n">
        <v>3.7</v>
      </c>
      <c r="F112" s="5" t="n">
        <v>4.5</v>
      </c>
      <c r="G112" s="5" t="n">
        <v>8.300000000000001</v>
      </c>
      <c r="H112" s="11">
        <f>_xlfn.XLOOKUP(F112,Setup!$A$10:$A$17,Setup!$B$10:$B$17,0,-1)-IF(G112&lt;Setup!$B$6,Setup!$B$7,0)</f>
        <v/>
      </c>
      <c r="I112" s="11">
        <f>ROUND(E112*H112,2)</f>
        <v/>
      </c>
    </row>
    <row r="113">
      <c r="A113" s="4" t="n">
        <v>46302</v>
      </c>
      <c r="B113" s="9" t="inlineStr">
        <is>
          <t>Evening</t>
        </is>
      </c>
      <c r="C113" s="9" t="inlineStr">
        <is>
          <t>F08</t>
        </is>
      </c>
      <c r="D113" s="10">
        <f>_xlfn.XLOOKUP(C113,Farmers!$A$5:$A$12,Farmers!$B$5:$B$12,"Check ID")</f>
        <v/>
      </c>
      <c r="E113" s="5" t="n">
        <v>4.1</v>
      </c>
      <c r="F113" s="5" t="n">
        <v>3.7</v>
      </c>
      <c r="G113" s="5" t="n">
        <v>8.4</v>
      </c>
      <c r="H113" s="11">
        <f>_xlfn.XLOOKUP(F113,Setup!$A$10:$A$17,Setup!$B$10:$B$17,0,-1)-IF(G113&lt;Setup!$B$6,Setup!$B$7,0)</f>
        <v/>
      </c>
      <c r="I113" s="11">
        <f>ROUND(E113*H113,2)</f>
        <v/>
      </c>
    </row>
    <row r="114">
      <c r="A114" s="4" t="n">
        <v>46303</v>
      </c>
      <c r="B114" s="9" t="inlineStr">
        <is>
          <t>Morning</t>
        </is>
      </c>
      <c r="C114" s="9" t="inlineStr">
        <is>
          <t>F01</t>
        </is>
      </c>
      <c r="D114" s="10">
        <f>_xlfn.XLOOKUP(C114,Farmers!$A$5:$A$12,Farmers!$B$5:$B$12,"Check ID")</f>
        <v/>
      </c>
      <c r="E114" s="5" t="n">
        <v>5.2</v>
      </c>
      <c r="F114" s="5" t="n">
        <v>4.3</v>
      </c>
      <c r="G114" s="5" t="n">
        <v>8.9</v>
      </c>
      <c r="H114" s="11">
        <f>_xlfn.XLOOKUP(F114,Setup!$A$10:$A$17,Setup!$B$10:$B$17,0,-1)-IF(G114&lt;Setup!$B$6,Setup!$B$7,0)</f>
        <v/>
      </c>
      <c r="I114" s="11">
        <f>ROUND(E114*H114,2)</f>
        <v/>
      </c>
    </row>
    <row r="115">
      <c r="A115" s="4" t="n">
        <v>46303</v>
      </c>
      <c r="B115" s="9" t="inlineStr">
        <is>
          <t>Morning</t>
        </is>
      </c>
      <c r="C115" s="9" t="inlineStr">
        <is>
          <t>F02</t>
        </is>
      </c>
      <c r="D115" s="10">
        <f>_xlfn.XLOOKUP(C115,Farmers!$A$5:$A$12,Farmers!$B$5:$B$12,"Check ID")</f>
        <v/>
      </c>
      <c r="E115" s="5" t="n">
        <v>5.3</v>
      </c>
      <c r="F115" s="5" t="n">
        <v>6.4</v>
      </c>
      <c r="G115" s="5" t="n">
        <v>8.4</v>
      </c>
      <c r="H115" s="11">
        <f>_xlfn.XLOOKUP(F115,Setup!$A$10:$A$17,Setup!$B$10:$B$17,0,-1)-IF(G115&lt;Setup!$B$6,Setup!$B$7,0)</f>
        <v/>
      </c>
      <c r="I115" s="11">
        <f>ROUND(E115*H115,2)</f>
        <v/>
      </c>
    </row>
    <row r="116">
      <c r="A116" s="4" t="n">
        <v>46303</v>
      </c>
      <c r="B116" s="9" t="inlineStr">
        <is>
          <t>Morning</t>
        </is>
      </c>
      <c r="C116" s="9" t="inlineStr">
        <is>
          <t>F03</t>
        </is>
      </c>
      <c r="D116" s="10">
        <f>_xlfn.XLOOKUP(C116,Farmers!$A$5:$A$12,Farmers!$B$5:$B$12,"Check ID")</f>
        <v/>
      </c>
      <c r="E116" s="5" t="n">
        <v>7.7</v>
      </c>
      <c r="F116" s="5" t="n">
        <v>4.5</v>
      </c>
      <c r="G116" s="5" t="n">
        <v>8.800000000000001</v>
      </c>
      <c r="H116" s="11">
        <f>_xlfn.XLOOKUP(F116,Setup!$A$10:$A$17,Setup!$B$10:$B$17,0,-1)-IF(G116&lt;Setup!$B$6,Setup!$B$7,0)</f>
        <v/>
      </c>
      <c r="I116" s="11">
        <f>ROUND(E116*H116,2)</f>
        <v/>
      </c>
    </row>
    <row r="117">
      <c r="A117" s="4" t="n">
        <v>46303</v>
      </c>
      <c r="B117" s="9" t="inlineStr">
        <is>
          <t>Morning</t>
        </is>
      </c>
      <c r="C117" s="9" t="inlineStr">
        <is>
          <t>F04</t>
        </is>
      </c>
      <c r="D117" s="10">
        <f>_xlfn.XLOOKUP(C117,Farmers!$A$5:$A$12,Farmers!$B$5:$B$12,"Check ID")</f>
        <v/>
      </c>
      <c r="E117" s="5" t="n">
        <v>4.9</v>
      </c>
      <c r="F117" s="5" t="n">
        <v>5.6</v>
      </c>
      <c r="G117" s="5" t="n">
        <v>8.699999999999999</v>
      </c>
      <c r="H117" s="11">
        <f>_xlfn.XLOOKUP(F117,Setup!$A$10:$A$17,Setup!$B$10:$B$17,0,-1)-IF(G117&lt;Setup!$B$6,Setup!$B$7,0)</f>
        <v/>
      </c>
      <c r="I117" s="11">
        <f>ROUND(E117*H117,2)</f>
        <v/>
      </c>
    </row>
    <row r="118">
      <c r="A118" s="4" t="n">
        <v>46303</v>
      </c>
      <c r="B118" s="9" t="inlineStr">
        <is>
          <t>Morning</t>
        </is>
      </c>
      <c r="C118" s="9" t="inlineStr">
        <is>
          <t>F05</t>
        </is>
      </c>
      <c r="D118" s="10">
        <f>_xlfn.XLOOKUP(C118,Farmers!$A$5:$A$12,Farmers!$B$5:$B$12,"Check ID")</f>
        <v/>
      </c>
      <c r="E118" s="5" t="n">
        <v>4.4</v>
      </c>
      <c r="F118" s="5" t="n">
        <v>3.6</v>
      </c>
      <c r="G118" s="5" t="n">
        <v>8.4</v>
      </c>
      <c r="H118" s="11">
        <f>_xlfn.XLOOKUP(F118,Setup!$A$10:$A$17,Setup!$B$10:$B$17,0,-1)-IF(G118&lt;Setup!$B$6,Setup!$B$7,0)</f>
        <v/>
      </c>
      <c r="I118" s="11">
        <f>ROUND(E118*H118,2)</f>
        <v/>
      </c>
    </row>
    <row r="119">
      <c r="A119" s="4" t="n">
        <v>46303</v>
      </c>
      <c r="B119" s="9" t="inlineStr">
        <is>
          <t>Morning</t>
        </is>
      </c>
      <c r="C119" s="9" t="inlineStr">
        <is>
          <t>F06</t>
        </is>
      </c>
      <c r="D119" s="10">
        <f>_xlfn.XLOOKUP(C119,Farmers!$A$5:$A$12,Farmers!$B$5:$B$12,"Check ID")</f>
        <v/>
      </c>
      <c r="E119" s="5" t="n">
        <v>11.2</v>
      </c>
      <c r="F119" s="5" t="n">
        <v>6.9</v>
      </c>
      <c r="G119" s="5" t="n">
        <v>8.6</v>
      </c>
      <c r="H119" s="11">
        <f>_xlfn.XLOOKUP(F119,Setup!$A$10:$A$17,Setup!$B$10:$B$17,0,-1)-IF(G119&lt;Setup!$B$6,Setup!$B$7,0)</f>
        <v/>
      </c>
      <c r="I119" s="11">
        <f>ROUND(E119*H119,2)</f>
        <v/>
      </c>
    </row>
    <row r="120">
      <c r="A120" s="4" t="n">
        <v>46303</v>
      </c>
      <c r="B120" s="9" t="inlineStr">
        <is>
          <t>Morning</t>
        </is>
      </c>
      <c r="C120" s="9" t="inlineStr">
        <is>
          <t>F07</t>
        </is>
      </c>
      <c r="D120" s="10">
        <f>_xlfn.XLOOKUP(C120,Farmers!$A$5:$A$12,Farmers!$B$5:$B$12,"Check ID")</f>
        <v/>
      </c>
      <c r="E120" s="5" t="n">
        <v>3.8</v>
      </c>
      <c r="F120" s="5" t="n">
        <v>4.7</v>
      </c>
      <c r="G120" s="5" t="n">
        <v>8.9</v>
      </c>
      <c r="H120" s="11">
        <f>_xlfn.XLOOKUP(F120,Setup!$A$10:$A$17,Setup!$B$10:$B$17,0,-1)-IF(G120&lt;Setup!$B$6,Setup!$B$7,0)</f>
        <v/>
      </c>
      <c r="I120" s="11">
        <f>ROUND(E120*H120,2)</f>
        <v/>
      </c>
    </row>
    <row r="121">
      <c r="A121" s="4" t="n">
        <v>46303</v>
      </c>
      <c r="B121" s="9" t="inlineStr">
        <is>
          <t>Morning</t>
        </is>
      </c>
      <c r="C121" s="9" t="inlineStr">
        <is>
          <t>F08</t>
        </is>
      </c>
      <c r="D121" s="10">
        <f>_xlfn.XLOOKUP(C121,Farmers!$A$5:$A$12,Farmers!$B$5:$B$12,"Check ID")</f>
        <v/>
      </c>
      <c r="E121" s="5" t="n">
        <v>3.5</v>
      </c>
      <c r="F121" s="5" t="n">
        <v>3.8</v>
      </c>
      <c r="G121" s="5" t="n">
        <v>8.300000000000001</v>
      </c>
      <c r="H121" s="11">
        <f>_xlfn.XLOOKUP(F121,Setup!$A$10:$A$17,Setup!$B$10:$B$17,0,-1)-IF(G121&lt;Setup!$B$6,Setup!$B$7,0)</f>
        <v/>
      </c>
      <c r="I121" s="11">
        <f>ROUND(E121*H121,2)</f>
        <v/>
      </c>
    </row>
    <row r="122">
      <c r="A122" s="4" t="n">
        <v>46303</v>
      </c>
      <c r="B122" s="9" t="inlineStr">
        <is>
          <t>Evening</t>
        </is>
      </c>
      <c r="C122" s="9" t="inlineStr">
        <is>
          <t>F01</t>
        </is>
      </c>
      <c r="D122" s="10">
        <f>_xlfn.XLOOKUP(C122,Farmers!$A$5:$A$12,Farmers!$B$5:$B$12,"Check ID")</f>
        <v/>
      </c>
      <c r="E122" s="5" t="n">
        <v>5</v>
      </c>
      <c r="F122" s="5" t="n">
        <v>4.1</v>
      </c>
      <c r="G122" s="5" t="n">
        <v>8.699999999999999</v>
      </c>
      <c r="H122" s="11">
        <f>_xlfn.XLOOKUP(F122,Setup!$A$10:$A$17,Setup!$B$10:$B$17,0,-1)-IF(G122&lt;Setup!$B$6,Setup!$B$7,0)</f>
        <v/>
      </c>
      <c r="I122" s="11">
        <f>ROUND(E122*H122,2)</f>
        <v/>
      </c>
    </row>
    <row r="123">
      <c r="A123" s="4" t="n">
        <v>46303</v>
      </c>
      <c r="B123" s="9" t="inlineStr">
        <is>
          <t>Evening</t>
        </is>
      </c>
      <c r="C123" s="9" t="inlineStr">
        <is>
          <t>F02</t>
        </is>
      </c>
      <c r="D123" s="10">
        <f>_xlfn.XLOOKUP(C123,Farmers!$A$5:$A$12,Farmers!$B$5:$B$12,"Check ID")</f>
        <v/>
      </c>
      <c r="E123" s="5" t="n">
        <v>5.1</v>
      </c>
      <c r="F123" s="5" t="n">
        <v>6.1</v>
      </c>
      <c r="G123" s="5" t="n">
        <v>8.5</v>
      </c>
      <c r="H123" s="11">
        <f>_xlfn.XLOOKUP(F123,Setup!$A$10:$A$17,Setup!$B$10:$B$17,0,-1)-IF(G123&lt;Setup!$B$6,Setup!$B$7,0)</f>
        <v/>
      </c>
      <c r="I123" s="11">
        <f>ROUND(E123*H123,2)</f>
        <v/>
      </c>
    </row>
    <row r="124">
      <c r="A124" s="4" t="n">
        <v>46303</v>
      </c>
      <c r="B124" s="9" t="inlineStr">
        <is>
          <t>Evening</t>
        </is>
      </c>
      <c r="C124" s="9" t="inlineStr">
        <is>
          <t>F03</t>
        </is>
      </c>
      <c r="D124" s="10">
        <f>_xlfn.XLOOKUP(C124,Farmers!$A$5:$A$12,Farmers!$B$5:$B$12,"Check ID")</f>
        <v/>
      </c>
      <c r="E124" s="5" t="n">
        <v>7</v>
      </c>
      <c r="F124" s="5" t="n">
        <v>4.4</v>
      </c>
      <c r="G124" s="5" t="n">
        <v>8.9</v>
      </c>
      <c r="H124" s="11">
        <f>_xlfn.XLOOKUP(F124,Setup!$A$10:$A$17,Setup!$B$10:$B$17,0,-1)-IF(G124&lt;Setup!$B$6,Setup!$B$7,0)</f>
        <v/>
      </c>
      <c r="I124" s="11">
        <f>ROUND(E124*H124,2)</f>
        <v/>
      </c>
    </row>
    <row r="125">
      <c r="A125" s="4" t="n">
        <v>46303</v>
      </c>
      <c r="B125" s="9" t="inlineStr">
        <is>
          <t>Evening</t>
        </is>
      </c>
      <c r="C125" s="9" t="inlineStr">
        <is>
          <t>F04</t>
        </is>
      </c>
      <c r="D125" s="10">
        <f>_xlfn.XLOOKUP(C125,Farmers!$A$5:$A$12,Farmers!$B$5:$B$12,"Check ID")</f>
        <v/>
      </c>
      <c r="E125" s="5" t="n">
        <v>4.8</v>
      </c>
      <c r="F125" s="5" t="n">
        <v>5.3</v>
      </c>
      <c r="G125" s="5" t="n">
        <v>8.5</v>
      </c>
      <c r="H125" s="11">
        <f>_xlfn.XLOOKUP(F125,Setup!$A$10:$A$17,Setup!$B$10:$B$17,0,-1)-IF(G125&lt;Setup!$B$6,Setup!$B$7,0)</f>
        <v/>
      </c>
      <c r="I125" s="11">
        <f>ROUND(E125*H125,2)</f>
        <v/>
      </c>
    </row>
    <row r="126">
      <c r="A126" s="4" t="n">
        <v>46303</v>
      </c>
      <c r="B126" s="9" t="inlineStr">
        <is>
          <t>Evening</t>
        </is>
      </c>
      <c r="C126" s="9" t="inlineStr">
        <is>
          <t>F05</t>
        </is>
      </c>
      <c r="D126" s="10">
        <f>_xlfn.XLOOKUP(C126,Farmers!$A$5:$A$12,Farmers!$B$5:$B$12,"Check ID")</f>
        <v/>
      </c>
      <c r="E126" s="5" t="n">
        <v>5.3</v>
      </c>
      <c r="F126" s="5" t="n">
        <v>4</v>
      </c>
      <c r="G126" s="5" t="n">
        <v>8.300000000000001</v>
      </c>
      <c r="H126" s="11">
        <f>_xlfn.XLOOKUP(F126,Setup!$A$10:$A$17,Setup!$B$10:$B$17,0,-1)-IF(G126&lt;Setup!$B$6,Setup!$B$7,0)</f>
        <v/>
      </c>
      <c r="I126" s="11">
        <f>ROUND(E126*H126,2)</f>
        <v/>
      </c>
    </row>
    <row r="127">
      <c r="A127" s="4" t="n">
        <v>46303</v>
      </c>
      <c r="B127" s="9" t="inlineStr">
        <is>
          <t>Evening</t>
        </is>
      </c>
      <c r="C127" s="9" t="inlineStr">
        <is>
          <t>F07</t>
        </is>
      </c>
      <c r="D127" s="10">
        <f>_xlfn.XLOOKUP(C127,Farmers!$A$5:$A$12,Farmers!$B$5:$B$12,"Check ID")</f>
        <v/>
      </c>
      <c r="E127" s="5" t="n">
        <v>4.1</v>
      </c>
      <c r="F127" s="5" t="n">
        <v>4.5</v>
      </c>
      <c r="G127" s="5" t="n">
        <v>8.699999999999999</v>
      </c>
      <c r="H127" s="11">
        <f>_xlfn.XLOOKUP(F127,Setup!$A$10:$A$17,Setup!$B$10:$B$17,0,-1)-IF(G127&lt;Setup!$B$6,Setup!$B$7,0)</f>
        <v/>
      </c>
      <c r="I127" s="11">
        <f>ROUND(E127*H127,2)</f>
        <v/>
      </c>
    </row>
    <row r="128">
      <c r="A128" s="4" t="n">
        <v>46303</v>
      </c>
      <c r="B128" s="9" t="inlineStr">
        <is>
          <t>Evening</t>
        </is>
      </c>
      <c r="C128" s="9" t="inlineStr">
        <is>
          <t>F08</t>
        </is>
      </c>
      <c r="D128" s="10">
        <f>_xlfn.XLOOKUP(C128,Farmers!$A$5:$A$12,Farmers!$B$5:$B$12,"Check ID")</f>
        <v/>
      </c>
      <c r="E128" s="5" t="n">
        <v>3.5</v>
      </c>
      <c r="F128" s="5" t="n">
        <v>3.4</v>
      </c>
      <c r="G128" s="5" t="n">
        <v>8.300000000000001</v>
      </c>
      <c r="H128" s="11">
        <f>_xlfn.XLOOKUP(F128,Setup!$A$10:$A$17,Setup!$B$10:$B$17,0,-1)-IF(G128&lt;Setup!$B$6,Setup!$B$7,0)</f>
        <v/>
      </c>
      <c r="I128" s="11">
        <f>ROUND(E128*H128,2)</f>
        <v/>
      </c>
    </row>
    <row r="129">
      <c r="A129" s="4" t="n">
        <v>46304</v>
      </c>
      <c r="B129" s="9" t="inlineStr">
        <is>
          <t>Morning</t>
        </is>
      </c>
      <c r="C129" s="9" t="inlineStr">
        <is>
          <t>F01</t>
        </is>
      </c>
      <c r="D129" s="10">
        <f>_xlfn.XLOOKUP(C129,Farmers!$A$5:$A$12,Farmers!$B$5:$B$12,"Check ID")</f>
        <v/>
      </c>
      <c r="E129" s="5" t="n">
        <v>4.4</v>
      </c>
      <c r="F129" s="5" t="n">
        <v>3.7</v>
      </c>
      <c r="G129" s="5" t="n">
        <v>8.4</v>
      </c>
      <c r="H129" s="11">
        <f>_xlfn.XLOOKUP(F129,Setup!$A$10:$A$17,Setup!$B$10:$B$17,0,-1)-IF(G129&lt;Setup!$B$6,Setup!$B$7,0)</f>
        <v/>
      </c>
      <c r="I129" s="11">
        <f>ROUND(E129*H129,2)</f>
        <v/>
      </c>
    </row>
    <row r="130">
      <c r="A130" s="4" t="n">
        <v>46304</v>
      </c>
      <c r="B130" s="9" t="inlineStr">
        <is>
          <t>Morning</t>
        </is>
      </c>
      <c r="C130" s="9" t="inlineStr">
        <is>
          <t>F02</t>
        </is>
      </c>
      <c r="D130" s="10">
        <f>_xlfn.XLOOKUP(C130,Farmers!$A$5:$A$12,Farmers!$B$5:$B$12,"Check ID")</f>
        <v/>
      </c>
      <c r="E130" s="5" t="n">
        <v>5.2</v>
      </c>
      <c r="F130" s="5" t="n">
        <v>6.1</v>
      </c>
      <c r="G130" s="5" t="n">
        <v>8.699999999999999</v>
      </c>
      <c r="H130" s="11">
        <f>_xlfn.XLOOKUP(F130,Setup!$A$10:$A$17,Setup!$B$10:$B$17,0,-1)-IF(G130&lt;Setup!$B$6,Setup!$B$7,0)</f>
        <v/>
      </c>
      <c r="I130" s="11">
        <f>ROUND(E130*H130,2)</f>
        <v/>
      </c>
    </row>
    <row r="131">
      <c r="A131" s="4" t="n">
        <v>46304</v>
      </c>
      <c r="B131" s="9" t="inlineStr">
        <is>
          <t>Morning</t>
        </is>
      </c>
      <c r="C131" s="9" t="inlineStr">
        <is>
          <t>F03</t>
        </is>
      </c>
      <c r="D131" s="10">
        <f>_xlfn.XLOOKUP(C131,Farmers!$A$5:$A$12,Farmers!$B$5:$B$12,"Check ID")</f>
        <v/>
      </c>
      <c r="E131" s="5" t="n">
        <v>8</v>
      </c>
      <c r="F131" s="5" t="n">
        <v>4.6</v>
      </c>
      <c r="G131" s="5" t="n">
        <v>8.699999999999999</v>
      </c>
      <c r="H131" s="11">
        <f>_xlfn.XLOOKUP(F131,Setup!$A$10:$A$17,Setup!$B$10:$B$17,0,-1)-IF(G131&lt;Setup!$B$6,Setup!$B$7,0)</f>
        <v/>
      </c>
      <c r="I131" s="11">
        <f>ROUND(E131*H131,2)</f>
        <v/>
      </c>
    </row>
    <row r="132">
      <c r="A132" s="4" t="n">
        <v>46304</v>
      </c>
      <c r="B132" s="9" t="inlineStr">
        <is>
          <t>Morning</t>
        </is>
      </c>
      <c r="C132" s="9" t="inlineStr">
        <is>
          <t>F04</t>
        </is>
      </c>
      <c r="D132" s="10">
        <f>_xlfn.XLOOKUP(C132,Farmers!$A$5:$A$12,Farmers!$B$5:$B$12,"Check ID")</f>
        <v/>
      </c>
      <c r="E132" s="5" t="n">
        <v>5.4</v>
      </c>
      <c r="F132" s="5" t="n">
        <v>5.8</v>
      </c>
      <c r="G132" s="5" t="n">
        <v>8.300000000000001</v>
      </c>
      <c r="H132" s="11">
        <f>_xlfn.XLOOKUP(F132,Setup!$A$10:$A$17,Setup!$B$10:$B$17,0,-1)-IF(G132&lt;Setup!$B$6,Setup!$B$7,0)</f>
        <v/>
      </c>
      <c r="I132" s="11">
        <f>ROUND(E132*H132,2)</f>
        <v/>
      </c>
    </row>
    <row r="133">
      <c r="A133" s="4" t="n">
        <v>46304</v>
      </c>
      <c r="B133" s="9" t="inlineStr">
        <is>
          <t>Morning</t>
        </is>
      </c>
      <c r="C133" s="9" t="inlineStr">
        <is>
          <t>F05</t>
        </is>
      </c>
      <c r="D133" s="10">
        <f>_xlfn.XLOOKUP(C133,Farmers!$A$5:$A$12,Farmers!$B$5:$B$12,"Check ID")</f>
        <v/>
      </c>
      <c r="E133" s="5" t="n">
        <v>5</v>
      </c>
      <c r="F133" s="5" t="n">
        <v>3.6</v>
      </c>
      <c r="G133" s="5" t="n">
        <v>8.800000000000001</v>
      </c>
      <c r="H133" s="11">
        <f>_xlfn.XLOOKUP(F133,Setup!$A$10:$A$17,Setup!$B$10:$B$17,0,-1)-IF(G133&lt;Setup!$B$6,Setup!$B$7,0)</f>
        <v/>
      </c>
      <c r="I133" s="11">
        <f>ROUND(E133*H133,2)</f>
        <v/>
      </c>
    </row>
    <row r="134">
      <c r="A134" s="4" t="n">
        <v>46304</v>
      </c>
      <c r="B134" s="9" t="inlineStr">
        <is>
          <t>Morning</t>
        </is>
      </c>
      <c r="C134" s="9" t="inlineStr">
        <is>
          <t>F06</t>
        </is>
      </c>
      <c r="D134" s="10">
        <f>_xlfn.XLOOKUP(C134,Farmers!$A$5:$A$12,Farmers!$B$5:$B$12,"Check ID")</f>
        <v/>
      </c>
      <c r="E134" s="5" t="n">
        <v>12.5</v>
      </c>
      <c r="F134" s="5" t="n">
        <v>6.3</v>
      </c>
      <c r="G134" s="5" t="n">
        <v>8.800000000000001</v>
      </c>
      <c r="H134" s="11">
        <f>_xlfn.XLOOKUP(F134,Setup!$A$10:$A$17,Setup!$B$10:$B$17,0,-1)-IF(G134&lt;Setup!$B$6,Setup!$B$7,0)</f>
        <v/>
      </c>
      <c r="I134" s="11">
        <f>ROUND(E134*H134,2)</f>
        <v/>
      </c>
    </row>
    <row r="135">
      <c r="A135" s="4" t="n">
        <v>46304</v>
      </c>
      <c r="B135" s="9" t="inlineStr">
        <is>
          <t>Morning</t>
        </is>
      </c>
      <c r="C135" s="9" t="inlineStr">
        <is>
          <t>F07</t>
        </is>
      </c>
      <c r="D135" s="10">
        <f>_xlfn.XLOOKUP(C135,Farmers!$A$5:$A$12,Farmers!$B$5:$B$12,"Check ID")</f>
        <v/>
      </c>
      <c r="E135" s="5" t="n">
        <v>4.3</v>
      </c>
      <c r="F135" s="5" t="n">
        <v>4.6</v>
      </c>
      <c r="G135" s="5" t="n">
        <v>8.800000000000001</v>
      </c>
      <c r="H135" s="11">
        <f>_xlfn.XLOOKUP(F135,Setup!$A$10:$A$17,Setup!$B$10:$B$17,0,-1)-IF(G135&lt;Setup!$B$6,Setup!$B$7,0)</f>
        <v/>
      </c>
      <c r="I135" s="11">
        <f>ROUND(E135*H135,2)</f>
        <v/>
      </c>
    </row>
    <row r="136">
      <c r="A136" s="4" t="n">
        <v>46304</v>
      </c>
      <c r="B136" s="9" t="inlineStr">
        <is>
          <t>Morning</t>
        </is>
      </c>
      <c r="C136" s="9" t="inlineStr">
        <is>
          <t>F08</t>
        </is>
      </c>
      <c r="D136" s="10">
        <f>_xlfn.XLOOKUP(C136,Farmers!$A$5:$A$12,Farmers!$B$5:$B$12,"Check ID")</f>
        <v/>
      </c>
      <c r="E136" s="5" t="n">
        <v>4.4</v>
      </c>
      <c r="F136" s="5" t="n">
        <v>3.6</v>
      </c>
      <c r="G136" s="5" t="n">
        <v>8.699999999999999</v>
      </c>
      <c r="H136" s="11">
        <f>_xlfn.XLOOKUP(F136,Setup!$A$10:$A$17,Setup!$B$10:$B$17,0,-1)-IF(G136&lt;Setup!$B$6,Setup!$B$7,0)</f>
        <v/>
      </c>
      <c r="I136" s="11">
        <f>ROUND(E136*H136,2)</f>
        <v/>
      </c>
    </row>
    <row r="137">
      <c r="A137" s="4" t="n">
        <v>46304</v>
      </c>
      <c r="B137" s="9" t="inlineStr">
        <is>
          <t>Evening</t>
        </is>
      </c>
      <c r="C137" s="9" t="inlineStr">
        <is>
          <t>F01</t>
        </is>
      </c>
      <c r="D137" s="10">
        <f>_xlfn.XLOOKUP(C137,Farmers!$A$5:$A$12,Farmers!$B$5:$B$12,"Check ID")</f>
        <v/>
      </c>
      <c r="E137" s="5" t="n">
        <v>4.5</v>
      </c>
      <c r="F137" s="5" t="n">
        <v>3.9</v>
      </c>
      <c r="G137" s="5" t="n">
        <v>8.5</v>
      </c>
      <c r="H137" s="11">
        <f>_xlfn.XLOOKUP(F137,Setup!$A$10:$A$17,Setup!$B$10:$B$17,0,-1)-IF(G137&lt;Setup!$B$6,Setup!$B$7,0)</f>
        <v/>
      </c>
      <c r="I137" s="11">
        <f>ROUND(E137*H137,2)</f>
        <v/>
      </c>
    </row>
    <row r="138">
      <c r="A138" s="4" t="n">
        <v>46304</v>
      </c>
      <c r="B138" s="9" t="inlineStr">
        <is>
          <t>Evening</t>
        </is>
      </c>
      <c r="C138" s="9" t="inlineStr">
        <is>
          <t>F02</t>
        </is>
      </c>
      <c r="D138" s="10">
        <f>_xlfn.XLOOKUP(C138,Farmers!$A$5:$A$12,Farmers!$B$5:$B$12,"Check ID")</f>
        <v/>
      </c>
      <c r="E138" s="5" t="n">
        <v>5.7</v>
      </c>
      <c r="F138" s="5" t="n">
        <v>6</v>
      </c>
      <c r="G138" s="5" t="n">
        <v>8.6</v>
      </c>
      <c r="H138" s="11">
        <f>_xlfn.XLOOKUP(F138,Setup!$A$10:$A$17,Setup!$B$10:$B$17,0,-1)-IF(G138&lt;Setup!$B$6,Setup!$B$7,0)</f>
        <v/>
      </c>
      <c r="I138" s="11">
        <f>ROUND(E138*H138,2)</f>
        <v/>
      </c>
    </row>
    <row r="139">
      <c r="A139" s="4" t="n">
        <v>46304</v>
      </c>
      <c r="B139" s="9" t="inlineStr">
        <is>
          <t>Evening</t>
        </is>
      </c>
      <c r="C139" s="9" t="inlineStr">
        <is>
          <t>F03</t>
        </is>
      </c>
      <c r="D139" s="10">
        <f>_xlfn.XLOOKUP(C139,Farmers!$A$5:$A$12,Farmers!$B$5:$B$12,"Check ID")</f>
        <v/>
      </c>
      <c r="E139" s="5" t="n">
        <v>8.300000000000001</v>
      </c>
      <c r="F139" s="5" t="n">
        <v>4.5</v>
      </c>
      <c r="G139" s="5" t="n">
        <v>8.9</v>
      </c>
      <c r="H139" s="11">
        <f>_xlfn.XLOOKUP(F139,Setup!$A$10:$A$17,Setup!$B$10:$B$17,0,-1)-IF(G139&lt;Setup!$B$6,Setup!$B$7,0)</f>
        <v/>
      </c>
      <c r="I139" s="11">
        <f>ROUND(E139*H139,2)</f>
        <v/>
      </c>
    </row>
    <row r="140">
      <c r="A140" s="4" t="n">
        <v>46304</v>
      </c>
      <c r="B140" s="9" t="inlineStr">
        <is>
          <t>Evening</t>
        </is>
      </c>
      <c r="C140" s="9" t="inlineStr">
        <is>
          <t>F04</t>
        </is>
      </c>
      <c r="D140" s="10">
        <f>_xlfn.XLOOKUP(C140,Farmers!$A$5:$A$12,Farmers!$B$5:$B$12,"Check ID")</f>
        <v/>
      </c>
      <c r="E140" s="5" t="n">
        <v>4.3</v>
      </c>
      <c r="F140" s="5" t="n">
        <v>5.5</v>
      </c>
      <c r="G140" s="5" t="n">
        <v>8.9</v>
      </c>
      <c r="H140" s="11">
        <f>_xlfn.XLOOKUP(F140,Setup!$A$10:$A$17,Setup!$B$10:$B$17,0,-1)-IF(G140&lt;Setup!$B$6,Setup!$B$7,0)</f>
        <v/>
      </c>
      <c r="I140" s="11">
        <f>ROUND(E140*H140,2)</f>
        <v/>
      </c>
    </row>
    <row r="141">
      <c r="A141" s="4" t="n">
        <v>46304</v>
      </c>
      <c r="B141" s="9" t="inlineStr">
        <is>
          <t>Evening</t>
        </is>
      </c>
      <c r="C141" s="9" t="inlineStr">
        <is>
          <t>F05</t>
        </is>
      </c>
      <c r="D141" s="10">
        <f>_xlfn.XLOOKUP(C141,Farmers!$A$5:$A$12,Farmers!$B$5:$B$12,"Check ID")</f>
        <v/>
      </c>
      <c r="E141" s="5" t="n">
        <v>4.6</v>
      </c>
      <c r="F141" s="5" t="n">
        <v>4</v>
      </c>
      <c r="G141" s="5" t="n">
        <v>8.9</v>
      </c>
      <c r="H141" s="11">
        <f>_xlfn.XLOOKUP(F141,Setup!$A$10:$A$17,Setup!$B$10:$B$17,0,-1)-IF(G141&lt;Setup!$B$6,Setup!$B$7,0)</f>
        <v/>
      </c>
      <c r="I141" s="11">
        <f>ROUND(E141*H141,2)</f>
        <v/>
      </c>
    </row>
    <row r="142">
      <c r="A142" s="4" t="n">
        <v>46304</v>
      </c>
      <c r="B142" s="9" t="inlineStr">
        <is>
          <t>Evening</t>
        </is>
      </c>
      <c r="C142" s="9" t="inlineStr">
        <is>
          <t>F06</t>
        </is>
      </c>
      <c r="D142" s="10">
        <f>_xlfn.XLOOKUP(C142,Farmers!$A$5:$A$12,Farmers!$B$5:$B$12,"Check ID")</f>
        <v/>
      </c>
      <c r="E142" s="5" t="n">
        <v>11.1</v>
      </c>
      <c r="F142" s="5" t="n">
        <v>6.9</v>
      </c>
      <c r="G142" s="5" t="n">
        <v>8.6</v>
      </c>
      <c r="H142" s="11">
        <f>_xlfn.XLOOKUP(F142,Setup!$A$10:$A$17,Setup!$B$10:$B$17,0,-1)-IF(G142&lt;Setup!$B$6,Setup!$B$7,0)</f>
        <v/>
      </c>
      <c r="I142" s="11">
        <f>ROUND(E142*H142,2)</f>
        <v/>
      </c>
    </row>
    <row r="143">
      <c r="A143" s="4" t="n">
        <v>46304</v>
      </c>
      <c r="B143" s="9" t="inlineStr">
        <is>
          <t>Evening</t>
        </is>
      </c>
      <c r="C143" s="9" t="inlineStr">
        <is>
          <t>F07</t>
        </is>
      </c>
      <c r="D143" s="10">
        <f>_xlfn.XLOOKUP(C143,Farmers!$A$5:$A$12,Farmers!$B$5:$B$12,"Check ID")</f>
        <v/>
      </c>
      <c r="E143" s="5" t="n">
        <v>3.5</v>
      </c>
      <c r="F143" s="5" t="n">
        <v>4.8</v>
      </c>
      <c r="G143" s="5" t="n">
        <v>8.300000000000001</v>
      </c>
      <c r="H143" s="11">
        <f>_xlfn.XLOOKUP(F143,Setup!$A$10:$A$17,Setup!$B$10:$B$17,0,-1)-IF(G143&lt;Setup!$B$6,Setup!$B$7,0)</f>
        <v/>
      </c>
      <c r="I143" s="11">
        <f>ROUND(E143*H143,2)</f>
        <v/>
      </c>
    </row>
    <row r="144">
      <c r="A144" s="4" t="n">
        <v>46304</v>
      </c>
      <c r="B144" s="9" t="inlineStr">
        <is>
          <t>Evening</t>
        </is>
      </c>
      <c r="C144" s="9" t="inlineStr">
        <is>
          <t>F08</t>
        </is>
      </c>
      <c r="D144" s="10">
        <f>_xlfn.XLOOKUP(C144,Farmers!$A$5:$A$12,Farmers!$B$5:$B$12,"Check ID")</f>
        <v/>
      </c>
      <c r="E144" s="5" t="n">
        <v>3.9</v>
      </c>
      <c r="F144" s="5" t="n">
        <v>3.4</v>
      </c>
      <c r="G144" s="5" t="n">
        <v>8.699999999999999</v>
      </c>
      <c r="H144" s="11">
        <f>_xlfn.XLOOKUP(F144,Setup!$A$10:$A$17,Setup!$B$10:$B$17,0,-1)-IF(G144&lt;Setup!$B$6,Setup!$B$7,0)</f>
        <v/>
      </c>
      <c r="I144" s="11">
        <f>ROUND(E144*H144,2)</f>
        <v/>
      </c>
    </row>
    <row r="145">
      <c r="A145" s="4" t="n">
        <v>46305</v>
      </c>
      <c r="B145" s="9" t="inlineStr">
        <is>
          <t>Morning</t>
        </is>
      </c>
      <c r="C145" s="9" t="inlineStr">
        <is>
          <t>F01</t>
        </is>
      </c>
      <c r="D145" s="10">
        <f>_xlfn.XLOOKUP(C145,Farmers!$A$5:$A$12,Farmers!$B$5:$B$12,"Check ID")</f>
        <v/>
      </c>
      <c r="E145" s="5" t="n">
        <v>4.5</v>
      </c>
      <c r="F145" s="5" t="n">
        <v>3.8</v>
      </c>
      <c r="G145" s="5" t="n">
        <v>8.4</v>
      </c>
      <c r="H145" s="11">
        <f>_xlfn.XLOOKUP(F145,Setup!$A$10:$A$17,Setup!$B$10:$B$17,0,-1)-IF(G145&lt;Setup!$B$6,Setup!$B$7,0)</f>
        <v/>
      </c>
      <c r="I145" s="11">
        <f>ROUND(E145*H145,2)</f>
        <v/>
      </c>
    </row>
    <row r="146">
      <c r="A146" s="4" t="n">
        <v>46305</v>
      </c>
      <c r="B146" s="9" t="inlineStr">
        <is>
          <t>Morning</t>
        </is>
      </c>
      <c r="C146" s="9" t="inlineStr">
        <is>
          <t>F02</t>
        </is>
      </c>
      <c r="D146" s="10">
        <f>_xlfn.XLOOKUP(C146,Farmers!$A$5:$A$12,Farmers!$B$5:$B$12,"Check ID")</f>
        <v/>
      </c>
      <c r="E146" s="5" t="n">
        <v>5.9</v>
      </c>
      <c r="F146" s="5" t="n">
        <v>6.1</v>
      </c>
      <c r="G146" s="5" t="n">
        <v>8.6</v>
      </c>
      <c r="H146" s="11">
        <f>_xlfn.XLOOKUP(F146,Setup!$A$10:$A$17,Setup!$B$10:$B$17,0,-1)-IF(G146&lt;Setup!$B$6,Setup!$B$7,0)</f>
        <v/>
      </c>
      <c r="I146" s="11">
        <f>ROUND(E146*H146,2)</f>
        <v/>
      </c>
    </row>
    <row r="147">
      <c r="A147" s="4" t="n">
        <v>46305</v>
      </c>
      <c r="B147" s="9" t="inlineStr">
        <is>
          <t>Morning</t>
        </is>
      </c>
      <c r="C147" s="9" t="inlineStr">
        <is>
          <t>F03</t>
        </is>
      </c>
      <c r="D147" s="10">
        <f>_xlfn.XLOOKUP(C147,Farmers!$A$5:$A$12,Farmers!$B$5:$B$12,"Check ID")</f>
        <v/>
      </c>
      <c r="E147" s="5" t="n">
        <v>6.9</v>
      </c>
      <c r="F147" s="5" t="n">
        <v>4.1</v>
      </c>
      <c r="G147" s="5" t="n">
        <v>8.699999999999999</v>
      </c>
      <c r="H147" s="11">
        <f>_xlfn.XLOOKUP(F147,Setup!$A$10:$A$17,Setup!$B$10:$B$17,0,-1)-IF(G147&lt;Setup!$B$6,Setup!$B$7,0)</f>
        <v/>
      </c>
      <c r="I147" s="11">
        <f>ROUND(E147*H147,2)</f>
        <v/>
      </c>
    </row>
    <row r="148">
      <c r="A148" s="4" t="n">
        <v>46305</v>
      </c>
      <c r="B148" s="9" t="inlineStr">
        <is>
          <t>Morning</t>
        </is>
      </c>
      <c r="C148" s="9" t="inlineStr">
        <is>
          <t>F04</t>
        </is>
      </c>
      <c r="D148" s="10">
        <f>_xlfn.XLOOKUP(C148,Farmers!$A$5:$A$12,Farmers!$B$5:$B$12,"Check ID")</f>
        <v/>
      </c>
      <c r="E148" s="5" t="n">
        <v>5.4</v>
      </c>
      <c r="F148" s="5" t="n">
        <v>5.4</v>
      </c>
      <c r="G148" s="5" t="n">
        <v>8.800000000000001</v>
      </c>
      <c r="H148" s="11">
        <f>_xlfn.XLOOKUP(F148,Setup!$A$10:$A$17,Setup!$B$10:$B$17,0,-1)-IF(G148&lt;Setup!$B$6,Setup!$B$7,0)</f>
        <v/>
      </c>
      <c r="I148" s="11">
        <f>ROUND(E148*H148,2)</f>
        <v/>
      </c>
    </row>
    <row r="149">
      <c r="A149" s="4" t="n">
        <v>46305</v>
      </c>
      <c r="B149" s="9" t="inlineStr">
        <is>
          <t>Morning</t>
        </is>
      </c>
      <c r="C149" s="9" t="inlineStr">
        <is>
          <t>F05</t>
        </is>
      </c>
      <c r="D149" s="10">
        <f>_xlfn.XLOOKUP(C149,Farmers!$A$5:$A$12,Farmers!$B$5:$B$12,"Check ID")</f>
        <v/>
      </c>
      <c r="E149" s="5" t="n">
        <v>4.8</v>
      </c>
      <c r="F149" s="5" t="n">
        <v>3.9</v>
      </c>
      <c r="G149" s="5" t="n">
        <v>8.4</v>
      </c>
      <c r="H149" s="11">
        <f>_xlfn.XLOOKUP(F149,Setup!$A$10:$A$17,Setup!$B$10:$B$17,0,-1)-IF(G149&lt;Setup!$B$6,Setup!$B$7,0)</f>
        <v/>
      </c>
      <c r="I149" s="11">
        <f>ROUND(E149*H149,2)</f>
        <v/>
      </c>
    </row>
    <row r="150">
      <c r="A150" s="4" t="n">
        <v>46305</v>
      </c>
      <c r="B150" s="9" t="inlineStr">
        <is>
          <t>Morning</t>
        </is>
      </c>
      <c r="C150" s="9" t="inlineStr">
        <is>
          <t>F06</t>
        </is>
      </c>
      <c r="D150" s="10">
        <f>_xlfn.XLOOKUP(C150,Farmers!$A$5:$A$12,Farmers!$B$5:$B$12,"Check ID")</f>
        <v/>
      </c>
      <c r="E150" s="5" t="n">
        <v>11.4</v>
      </c>
      <c r="F150" s="5" t="n">
        <v>6.8</v>
      </c>
      <c r="G150" s="5" t="n">
        <v>8.699999999999999</v>
      </c>
      <c r="H150" s="11">
        <f>_xlfn.XLOOKUP(F150,Setup!$A$10:$A$17,Setup!$B$10:$B$17,0,-1)-IF(G150&lt;Setup!$B$6,Setup!$B$7,0)</f>
        <v/>
      </c>
      <c r="I150" s="11">
        <f>ROUND(E150*H150,2)</f>
        <v/>
      </c>
    </row>
    <row r="151">
      <c r="A151" s="4" t="n">
        <v>46305</v>
      </c>
      <c r="B151" s="9" t="inlineStr">
        <is>
          <t>Morning</t>
        </is>
      </c>
      <c r="C151" s="9" t="inlineStr">
        <is>
          <t>F07</t>
        </is>
      </c>
      <c r="D151" s="10">
        <f>_xlfn.XLOOKUP(C151,Farmers!$A$5:$A$12,Farmers!$B$5:$B$12,"Check ID")</f>
        <v/>
      </c>
      <c r="E151" s="5" t="n">
        <v>3.8</v>
      </c>
      <c r="F151" s="5" t="n">
        <v>4.4</v>
      </c>
      <c r="G151" s="5" t="n">
        <v>8.5</v>
      </c>
      <c r="H151" s="11">
        <f>_xlfn.XLOOKUP(F151,Setup!$A$10:$A$17,Setup!$B$10:$B$17,0,-1)-IF(G151&lt;Setup!$B$6,Setup!$B$7,0)</f>
        <v/>
      </c>
      <c r="I151" s="11">
        <f>ROUND(E151*H151,2)</f>
        <v/>
      </c>
    </row>
    <row r="152">
      <c r="A152" s="4" t="n">
        <v>46305</v>
      </c>
      <c r="B152" s="9" t="inlineStr">
        <is>
          <t>Morning</t>
        </is>
      </c>
      <c r="C152" s="9" t="inlineStr">
        <is>
          <t>F08</t>
        </is>
      </c>
      <c r="D152" s="10">
        <f>_xlfn.XLOOKUP(C152,Farmers!$A$5:$A$12,Farmers!$B$5:$B$12,"Check ID")</f>
        <v/>
      </c>
      <c r="E152" s="5" t="n">
        <v>4</v>
      </c>
      <c r="F152" s="5" t="n">
        <v>3.8</v>
      </c>
      <c r="G152" s="5" t="n">
        <v>8.800000000000001</v>
      </c>
      <c r="H152" s="11">
        <f>_xlfn.XLOOKUP(F152,Setup!$A$10:$A$17,Setup!$B$10:$B$17,0,-1)-IF(G152&lt;Setup!$B$6,Setup!$B$7,0)</f>
        <v/>
      </c>
      <c r="I152" s="11">
        <f>ROUND(E152*H152,2)</f>
        <v/>
      </c>
    </row>
    <row r="153">
      <c r="A153" s="4" t="n">
        <v>46305</v>
      </c>
      <c r="B153" s="9" t="inlineStr">
        <is>
          <t>Evening</t>
        </is>
      </c>
      <c r="C153" s="9" t="inlineStr">
        <is>
          <t>F01</t>
        </is>
      </c>
      <c r="D153" s="10">
        <f>_xlfn.XLOOKUP(C153,Farmers!$A$5:$A$12,Farmers!$B$5:$B$12,"Check ID")</f>
        <v/>
      </c>
      <c r="E153" s="5" t="n">
        <v>4.5</v>
      </c>
      <c r="F153" s="5" t="n">
        <v>3.8</v>
      </c>
      <c r="G153" s="5" t="n">
        <v>8.699999999999999</v>
      </c>
      <c r="H153" s="11">
        <f>_xlfn.XLOOKUP(F153,Setup!$A$10:$A$17,Setup!$B$10:$B$17,0,-1)-IF(G153&lt;Setup!$B$6,Setup!$B$7,0)</f>
        <v/>
      </c>
      <c r="I153" s="11">
        <f>ROUND(E153*H153,2)</f>
        <v/>
      </c>
    </row>
    <row r="154">
      <c r="A154" s="4" t="n">
        <v>46305</v>
      </c>
      <c r="B154" s="9" t="inlineStr">
        <is>
          <t>Evening</t>
        </is>
      </c>
      <c r="C154" s="9" t="inlineStr">
        <is>
          <t>F02</t>
        </is>
      </c>
      <c r="D154" s="10">
        <f>_xlfn.XLOOKUP(C154,Farmers!$A$5:$A$12,Farmers!$B$5:$B$12,"Check ID")</f>
        <v/>
      </c>
      <c r="E154" s="5" t="n">
        <v>6.4</v>
      </c>
      <c r="F154" s="5" t="n">
        <v>6.4</v>
      </c>
      <c r="G154" s="5" t="n">
        <v>8.4</v>
      </c>
      <c r="H154" s="11">
        <f>_xlfn.XLOOKUP(F154,Setup!$A$10:$A$17,Setup!$B$10:$B$17,0,-1)-IF(G154&lt;Setup!$B$6,Setup!$B$7,0)</f>
        <v/>
      </c>
      <c r="I154" s="11">
        <f>ROUND(E154*H154,2)</f>
        <v/>
      </c>
    </row>
    <row r="155">
      <c r="A155" s="4" t="n">
        <v>46305</v>
      </c>
      <c r="B155" s="9" t="inlineStr">
        <is>
          <t>Evening</t>
        </is>
      </c>
      <c r="C155" s="9" t="inlineStr">
        <is>
          <t>F03</t>
        </is>
      </c>
      <c r="D155" s="10">
        <f>_xlfn.XLOOKUP(C155,Farmers!$A$5:$A$12,Farmers!$B$5:$B$12,"Check ID")</f>
        <v/>
      </c>
      <c r="E155" s="5" t="n">
        <v>8.4</v>
      </c>
      <c r="F155" s="5" t="n">
        <v>4.2</v>
      </c>
      <c r="G155" s="5" t="n">
        <v>8.9</v>
      </c>
      <c r="H155" s="11">
        <f>_xlfn.XLOOKUP(F155,Setup!$A$10:$A$17,Setup!$B$10:$B$17,0,-1)-IF(G155&lt;Setup!$B$6,Setup!$B$7,0)</f>
        <v/>
      </c>
      <c r="I155" s="11">
        <f>ROUND(E155*H155,2)</f>
        <v/>
      </c>
    </row>
    <row r="156">
      <c r="A156" s="4" t="n">
        <v>46305</v>
      </c>
      <c r="B156" s="9" t="inlineStr">
        <is>
          <t>Evening</t>
        </is>
      </c>
      <c r="C156" s="9" t="inlineStr">
        <is>
          <t>F04</t>
        </is>
      </c>
      <c r="D156" s="10">
        <f>_xlfn.XLOOKUP(C156,Farmers!$A$5:$A$12,Farmers!$B$5:$B$12,"Check ID")</f>
        <v/>
      </c>
      <c r="E156" s="5" t="n">
        <v>4.5</v>
      </c>
      <c r="F156" s="5" t="n">
        <v>5.5</v>
      </c>
      <c r="G156" s="5" t="n">
        <v>8.800000000000001</v>
      </c>
      <c r="H156" s="11">
        <f>_xlfn.XLOOKUP(F156,Setup!$A$10:$A$17,Setup!$B$10:$B$17,0,-1)-IF(G156&lt;Setup!$B$6,Setup!$B$7,0)</f>
        <v/>
      </c>
      <c r="I156" s="11">
        <f>ROUND(E156*H156,2)</f>
        <v/>
      </c>
    </row>
    <row r="157">
      <c r="A157" s="4" t="n">
        <v>46305</v>
      </c>
      <c r="B157" s="9" t="inlineStr">
        <is>
          <t>Evening</t>
        </is>
      </c>
      <c r="C157" s="9" t="inlineStr">
        <is>
          <t>F05</t>
        </is>
      </c>
      <c r="D157" s="10">
        <f>_xlfn.XLOOKUP(C157,Farmers!$A$5:$A$12,Farmers!$B$5:$B$12,"Check ID")</f>
        <v/>
      </c>
      <c r="E157" s="5" t="n">
        <v>5.2</v>
      </c>
      <c r="F157" s="5" t="n">
        <v>3.6</v>
      </c>
      <c r="G157" s="5" t="n">
        <v>8.5</v>
      </c>
      <c r="H157" s="11">
        <f>_xlfn.XLOOKUP(F157,Setup!$A$10:$A$17,Setup!$B$10:$B$17,0,-1)-IF(G157&lt;Setup!$B$6,Setup!$B$7,0)</f>
        <v/>
      </c>
      <c r="I157" s="11">
        <f>ROUND(E157*H157,2)</f>
        <v/>
      </c>
    </row>
    <row r="158">
      <c r="A158" s="4" t="n">
        <v>46305</v>
      </c>
      <c r="B158" s="9" t="inlineStr">
        <is>
          <t>Evening</t>
        </is>
      </c>
      <c r="C158" s="9" t="inlineStr">
        <is>
          <t>F07</t>
        </is>
      </c>
      <c r="D158" s="10">
        <f>_xlfn.XLOOKUP(C158,Farmers!$A$5:$A$12,Farmers!$B$5:$B$12,"Check ID")</f>
        <v/>
      </c>
      <c r="E158" s="5" t="n">
        <v>3.6</v>
      </c>
      <c r="F158" s="5" t="n">
        <v>4.3</v>
      </c>
      <c r="G158" s="5" t="n">
        <v>8.800000000000001</v>
      </c>
      <c r="H158" s="11">
        <f>_xlfn.XLOOKUP(F158,Setup!$A$10:$A$17,Setup!$B$10:$B$17,0,-1)-IF(G158&lt;Setup!$B$6,Setup!$B$7,0)</f>
        <v/>
      </c>
      <c r="I158" s="11">
        <f>ROUND(E158*H158,2)</f>
        <v/>
      </c>
    </row>
    <row r="159">
      <c r="A159" s="4" t="n">
        <v>46305</v>
      </c>
      <c r="B159" s="9" t="inlineStr">
        <is>
          <t>Evening</t>
        </is>
      </c>
      <c r="C159" s="9" t="inlineStr">
        <is>
          <t>F08</t>
        </is>
      </c>
      <c r="D159" s="10">
        <f>_xlfn.XLOOKUP(C159,Farmers!$A$5:$A$12,Farmers!$B$5:$B$12,"Check ID")</f>
        <v/>
      </c>
      <c r="E159" s="5" t="n">
        <v>3.9</v>
      </c>
      <c r="F159" s="5" t="n">
        <v>3.8</v>
      </c>
      <c r="G159" s="5" t="n">
        <v>8.6</v>
      </c>
      <c r="H159" s="11">
        <f>_xlfn.XLOOKUP(F159,Setup!$A$10:$A$17,Setup!$B$10:$B$17,0,-1)-IF(G159&lt;Setup!$B$6,Setup!$B$7,0)</f>
        <v/>
      </c>
      <c r="I159" s="11">
        <f>ROUND(E159*H159,2)</f>
        <v/>
      </c>
    </row>
    <row r="160">
      <c r="A160" s="4" t="n">
        <v>46306</v>
      </c>
      <c r="B160" s="9" t="inlineStr">
        <is>
          <t>Morning</t>
        </is>
      </c>
      <c r="C160" s="9" t="inlineStr">
        <is>
          <t>F01</t>
        </is>
      </c>
      <c r="D160" s="10">
        <f>_xlfn.XLOOKUP(C160,Farmers!$A$5:$A$12,Farmers!$B$5:$B$12,"Check ID")</f>
        <v/>
      </c>
      <c r="E160" s="5" t="n">
        <v>5.1</v>
      </c>
      <c r="F160" s="5" t="n">
        <v>4.3</v>
      </c>
      <c r="G160" s="5" t="n">
        <v>8.5</v>
      </c>
      <c r="H160" s="11">
        <f>_xlfn.XLOOKUP(F160,Setup!$A$10:$A$17,Setup!$B$10:$B$17,0,-1)-IF(G160&lt;Setup!$B$6,Setup!$B$7,0)</f>
        <v/>
      </c>
      <c r="I160" s="11">
        <f>ROUND(E160*H160,2)</f>
        <v/>
      </c>
    </row>
    <row r="161">
      <c r="A161" s="4" t="n">
        <v>46306</v>
      </c>
      <c r="B161" s="9" t="inlineStr">
        <is>
          <t>Morning</t>
        </is>
      </c>
      <c r="C161" s="9" t="inlineStr">
        <is>
          <t>F02</t>
        </is>
      </c>
      <c r="D161" s="10">
        <f>_xlfn.XLOOKUP(C161,Farmers!$A$5:$A$12,Farmers!$B$5:$B$12,"Check ID")</f>
        <v/>
      </c>
      <c r="E161" s="5" t="n">
        <v>5.8</v>
      </c>
      <c r="F161" s="5" t="n">
        <v>6.2</v>
      </c>
      <c r="G161" s="5" t="n">
        <v>8.4</v>
      </c>
      <c r="H161" s="11">
        <f>_xlfn.XLOOKUP(F161,Setup!$A$10:$A$17,Setup!$B$10:$B$17,0,-1)-IF(G161&lt;Setup!$B$6,Setup!$B$7,0)</f>
        <v/>
      </c>
      <c r="I161" s="11">
        <f>ROUND(E161*H161,2)</f>
        <v/>
      </c>
    </row>
    <row r="162">
      <c r="A162" s="4" t="n">
        <v>46306</v>
      </c>
      <c r="B162" s="9" t="inlineStr">
        <is>
          <t>Morning</t>
        </is>
      </c>
      <c r="C162" s="9" t="inlineStr">
        <is>
          <t>F03</t>
        </is>
      </c>
      <c r="D162" s="10">
        <f>_xlfn.XLOOKUP(C162,Farmers!$A$5:$A$12,Farmers!$B$5:$B$12,"Check ID")</f>
        <v/>
      </c>
      <c r="E162" s="5" t="n">
        <v>6.9</v>
      </c>
      <c r="F162" s="5" t="n">
        <v>4.6</v>
      </c>
      <c r="G162" s="5" t="n">
        <v>8.699999999999999</v>
      </c>
      <c r="H162" s="11">
        <f>_xlfn.XLOOKUP(F162,Setup!$A$10:$A$17,Setup!$B$10:$B$17,0,-1)-IF(G162&lt;Setup!$B$6,Setup!$B$7,0)</f>
        <v/>
      </c>
      <c r="I162" s="11">
        <f>ROUND(E162*H162,2)</f>
        <v/>
      </c>
    </row>
    <row r="163">
      <c r="A163" s="4" t="n">
        <v>46306</v>
      </c>
      <c r="B163" s="9" t="inlineStr">
        <is>
          <t>Morning</t>
        </is>
      </c>
      <c r="C163" s="9" t="inlineStr">
        <is>
          <t>F05</t>
        </is>
      </c>
      <c r="D163" s="10">
        <f>_xlfn.XLOOKUP(C163,Farmers!$A$5:$A$12,Farmers!$B$5:$B$12,"Check ID")</f>
        <v/>
      </c>
      <c r="E163" s="5" t="n">
        <v>4.7</v>
      </c>
      <c r="F163" s="5" t="n">
        <v>3.9</v>
      </c>
      <c r="G163" s="5" t="n">
        <v>8.300000000000001</v>
      </c>
      <c r="H163" s="11">
        <f>_xlfn.XLOOKUP(F163,Setup!$A$10:$A$17,Setup!$B$10:$B$17,0,-1)-IF(G163&lt;Setup!$B$6,Setup!$B$7,0)</f>
        <v/>
      </c>
      <c r="I163" s="11">
        <f>ROUND(E163*H163,2)</f>
        <v/>
      </c>
    </row>
    <row r="164">
      <c r="A164" s="4" t="n">
        <v>46306</v>
      </c>
      <c r="B164" s="9" t="inlineStr">
        <is>
          <t>Morning</t>
        </is>
      </c>
      <c r="C164" s="9" t="inlineStr">
        <is>
          <t>F06</t>
        </is>
      </c>
      <c r="D164" s="10">
        <f>_xlfn.XLOOKUP(C164,Farmers!$A$5:$A$12,Farmers!$B$5:$B$12,"Check ID")</f>
        <v/>
      </c>
      <c r="E164" s="5" t="n">
        <v>13</v>
      </c>
      <c r="F164" s="5" t="n">
        <v>6.5</v>
      </c>
      <c r="G164" s="5" t="n">
        <v>8.699999999999999</v>
      </c>
      <c r="H164" s="11">
        <f>_xlfn.XLOOKUP(F164,Setup!$A$10:$A$17,Setup!$B$10:$B$17,0,-1)-IF(G164&lt;Setup!$B$6,Setup!$B$7,0)</f>
        <v/>
      </c>
      <c r="I164" s="11">
        <f>ROUND(E164*H164,2)</f>
        <v/>
      </c>
    </row>
    <row r="165">
      <c r="A165" s="4" t="n">
        <v>46306</v>
      </c>
      <c r="B165" s="9" t="inlineStr">
        <is>
          <t>Morning</t>
        </is>
      </c>
      <c r="C165" s="9" t="inlineStr">
        <is>
          <t>F07</t>
        </is>
      </c>
      <c r="D165" s="10">
        <f>_xlfn.XLOOKUP(C165,Farmers!$A$5:$A$12,Farmers!$B$5:$B$12,"Check ID")</f>
        <v/>
      </c>
      <c r="E165" s="5" t="n">
        <v>3.5</v>
      </c>
      <c r="F165" s="5" t="n">
        <v>4.6</v>
      </c>
      <c r="G165" s="5" t="n">
        <v>8.9</v>
      </c>
      <c r="H165" s="11">
        <f>_xlfn.XLOOKUP(F165,Setup!$A$10:$A$17,Setup!$B$10:$B$17,0,-1)-IF(G165&lt;Setup!$B$6,Setup!$B$7,0)</f>
        <v/>
      </c>
      <c r="I165" s="11">
        <f>ROUND(E165*H165,2)</f>
        <v/>
      </c>
    </row>
    <row r="166">
      <c r="A166" s="4" t="n">
        <v>46306</v>
      </c>
      <c r="B166" s="9" t="inlineStr">
        <is>
          <t>Morning</t>
        </is>
      </c>
      <c r="C166" s="9" t="inlineStr">
        <is>
          <t>F08</t>
        </is>
      </c>
      <c r="D166" s="10">
        <f>_xlfn.XLOOKUP(C166,Farmers!$A$5:$A$12,Farmers!$B$5:$B$12,"Check ID")</f>
        <v/>
      </c>
      <c r="E166" s="5" t="n">
        <v>3.5</v>
      </c>
      <c r="F166" s="5" t="n">
        <v>3.8</v>
      </c>
      <c r="G166" s="5" t="n">
        <v>8.5</v>
      </c>
      <c r="H166" s="11">
        <f>_xlfn.XLOOKUP(F166,Setup!$A$10:$A$17,Setup!$B$10:$B$17,0,-1)-IF(G166&lt;Setup!$B$6,Setup!$B$7,0)</f>
        <v/>
      </c>
      <c r="I166" s="11">
        <f>ROUND(E166*H166,2)</f>
        <v/>
      </c>
    </row>
    <row r="167">
      <c r="A167" s="4" t="n">
        <v>46306</v>
      </c>
      <c r="B167" s="9" t="inlineStr">
        <is>
          <t>Evening</t>
        </is>
      </c>
      <c r="C167" s="9" t="inlineStr">
        <is>
          <t>F01</t>
        </is>
      </c>
      <c r="D167" s="10">
        <f>_xlfn.XLOOKUP(C167,Farmers!$A$5:$A$12,Farmers!$B$5:$B$12,"Check ID")</f>
        <v/>
      </c>
      <c r="E167" s="5" t="n">
        <v>5.5</v>
      </c>
      <c r="F167" s="5" t="n">
        <v>4.2</v>
      </c>
      <c r="G167" s="5" t="n">
        <v>8.5</v>
      </c>
      <c r="H167" s="11">
        <f>_xlfn.XLOOKUP(F167,Setup!$A$10:$A$17,Setup!$B$10:$B$17,0,-1)-IF(G167&lt;Setup!$B$6,Setup!$B$7,0)</f>
        <v/>
      </c>
      <c r="I167" s="11">
        <f>ROUND(E167*H167,2)</f>
        <v/>
      </c>
    </row>
    <row r="168">
      <c r="A168" s="4" t="n">
        <v>46306</v>
      </c>
      <c r="B168" s="9" t="inlineStr">
        <is>
          <t>Evening</t>
        </is>
      </c>
      <c r="C168" s="9" t="inlineStr">
        <is>
          <t>F02</t>
        </is>
      </c>
      <c r="D168" s="10">
        <f>_xlfn.XLOOKUP(C168,Farmers!$A$5:$A$12,Farmers!$B$5:$B$12,"Check ID")</f>
        <v/>
      </c>
      <c r="E168" s="5" t="n">
        <v>5.9</v>
      </c>
      <c r="F168" s="5" t="n">
        <v>6.4</v>
      </c>
      <c r="G168" s="5" t="n">
        <v>8.4</v>
      </c>
      <c r="H168" s="11">
        <f>_xlfn.XLOOKUP(F168,Setup!$A$10:$A$17,Setup!$B$10:$B$17,0,-1)-IF(G168&lt;Setup!$B$6,Setup!$B$7,0)</f>
        <v/>
      </c>
      <c r="I168" s="11">
        <f>ROUND(E168*H168,2)</f>
        <v/>
      </c>
    </row>
    <row r="169">
      <c r="A169" s="4" t="n">
        <v>46306</v>
      </c>
      <c r="B169" s="9" t="inlineStr">
        <is>
          <t>Evening</t>
        </is>
      </c>
      <c r="C169" s="9" t="inlineStr">
        <is>
          <t>F03</t>
        </is>
      </c>
      <c r="D169" s="10">
        <f>_xlfn.XLOOKUP(C169,Farmers!$A$5:$A$12,Farmers!$B$5:$B$12,"Check ID")</f>
        <v/>
      </c>
      <c r="E169" s="5" t="n">
        <v>8.1</v>
      </c>
      <c r="F169" s="5" t="n">
        <v>4.1</v>
      </c>
      <c r="G169" s="5" t="n">
        <v>8.4</v>
      </c>
      <c r="H169" s="11">
        <f>_xlfn.XLOOKUP(F169,Setup!$A$10:$A$17,Setup!$B$10:$B$17,0,-1)-IF(G169&lt;Setup!$B$6,Setup!$B$7,0)</f>
        <v/>
      </c>
      <c r="I169" s="11">
        <f>ROUND(E169*H169,2)</f>
        <v/>
      </c>
    </row>
    <row r="170">
      <c r="A170" s="4" t="n">
        <v>46306</v>
      </c>
      <c r="B170" s="9" t="inlineStr">
        <is>
          <t>Evening</t>
        </is>
      </c>
      <c r="C170" s="9" t="inlineStr">
        <is>
          <t>F04</t>
        </is>
      </c>
      <c r="D170" s="10">
        <f>_xlfn.XLOOKUP(C170,Farmers!$A$5:$A$12,Farmers!$B$5:$B$12,"Check ID")</f>
        <v/>
      </c>
      <c r="E170" s="5" t="n">
        <v>5.4</v>
      </c>
      <c r="F170" s="5" t="n">
        <v>5.3</v>
      </c>
      <c r="G170" s="5" t="n">
        <v>8.300000000000001</v>
      </c>
      <c r="H170" s="11">
        <f>_xlfn.XLOOKUP(F170,Setup!$A$10:$A$17,Setup!$B$10:$B$17,0,-1)-IF(G170&lt;Setup!$B$6,Setup!$B$7,0)</f>
        <v/>
      </c>
      <c r="I170" s="11">
        <f>ROUND(E170*H170,2)</f>
        <v/>
      </c>
    </row>
    <row r="171">
      <c r="A171" s="4" t="n">
        <v>46306</v>
      </c>
      <c r="B171" s="9" t="inlineStr">
        <is>
          <t>Evening</t>
        </is>
      </c>
      <c r="C171" s="9" t="inlineStr">
        <is>
          <t>F05</t>
        </is>
      </c>
      <c r="D171" s="10">
        <f>_xlfn.XLOOKUP(C171,Farmers!$A$5:$A$12,Farmers!$B$5:$B$12,"Check ID")</f>
        <v/>
      </c>
      <c r="E171" s="5" t="n">
        <v>4.6</v>
      </c>
      <c r="F171" s="5" t="n">
        <v>3.8</v>
      </c>
      <c r="G171" s="5" t="n">
        <v>8.4</v>
      </c>
      <c r="H171" s="11">
        <f>_xlfn.XLOOKUP(F171,Setup!$A$10:$A$17,Setup!$B$10:$B$17,0,-1)-IF(G171&lt;Setup!$B$6,Setup!$B$7,0)</f>
        <v/>
      </c>
      <c r="I171" s="11">
        <f>ROUND(E171*H171,2)</f>
        <v/>
      </c>
    </row>
    <row r="172">
      <c r="A172" s="4" t="n">
        <v>46306</v>
      </c>
      <c r="B172" s="9" t="inlineStr">
        <is>
          <t>Evening</t>
        </is>
      </c>
      <c r="C172" s="9" t="inlineStr">
        <is>
          <t>F07</t>
        </is>
      </c>
      <c r="D172" s="10">
        <f>_xlfn.XLOOKUP(C172,Farmers!$A$5:$A$12,Farmers!$B$5:$B$12,"Check ID")</f>
        <v/>
      </c>
      <c r="E172" s="5" t="n">
        <v>3.8</v>
      </c>
      <c r="F172" s="5" t="n">
        <v>4.5</v>
      </c>
      <c r="G172" s="5" t="n">
        <v>8.6</v>
      </c>
      <c r="H172" s="11">
        <f>_xlfn.XLOOKUP(F172,Setup!$A$10:$A$17,Setup!$B$10:$B$17,0,-1)-IF(G172&lt;Setup!$B$6,Setup!$B$7,0)</f>
        <v/>
      </c>
      <c r="I172" s="11">
        <f>ROUND(E172*H172,2)</f>
        <v/>
      </c>
    </row>
    <row r="173">
      <c r="A173" s="4" t="n">
        <v>46306</v>
      </c>
      <c r="B173" s="9" t="inlineStr">
        <is>
          <t>Evening</t>
        </is>
      </c>
      <c r="C173" s="9" t="inlineStr">
        <is>
          <t>F08</t>
        </is>
      </c>
      <c r="D173" s="10">
        <f>_xlfn.XLOOKUP(C173,Farmers!$A$5:$A$12,Farmers!$B$5:$B$12,"Check ID")</f>
        <v/>
      </c>
      <c r="E173" s="5" t="n">
        <v>3.7</v>
      </c>
      <c r="F173" s="5" t="n">
        <v>3.9</v>
      </c>
      <c r="G173" s="5" t="n">
        <v>8.800000000000001</v>
      </c>
      <c r="H173" s="11">
        <f>_xlfn.XLOOKUP(F173,Setup!$A$10:$A$17,Setup!$B$10:$B$17,0,-1)-IF(G173&lt;Setup!$B$6,Setup!$B$7,0)</f>
        <v/>
      </c>
      <c r="I173" s="11">
        <f>ROUND(E173*H173,2)</f>
        <v/>
      </c>
    </row>
    <row r="174">
      <c r="A174" s="4" t="n">
        <v>46307</v>
      </c>
      <c r="B174" s="9" t="inlineStr">
        <is>
          <t>Morning</t>
        </is>
      </c>
      <c r="C174" s="9" t="inlineStr">
        <is>
          <t>F01</t>
        </is>
      </c>
      <c r="D174" s="10">
        <f>_xlfn.XLOOKUP(C174,Farmers!$A$5:$A$12,Farmers!$B$5:$B$12,"Check ID")</f>
        <v/>
      </c>
      <c r="E174" s="5" t="n">
        <v>5.1</v>
      </c>
      <c r="F174" s="5" t="n">
        <v>3.8</v>
      </c>
      <c r="G174" s="5" t="n">
        <v>8.699999999999999</v>
      </c>
      <c r="H174" s="11">
        <f>_xlfn.XLOOKUP(F174,Setup!$A$10:$A$17,Setup!$B$10:$B$17,0,-1)-IF(G174&lt;Setup!$B$6,Setup!$B$7,0)</f>
        <v/>
      </c>
      <c r="I174" s="11">
        <f>ROUND(E174*H174,2)</f>
        <v/>
      </c>
    </row>
    <row r="175">
      <c r="A175" s="4" t="n">
        <v>46307</v>
      </c>
      <c r="B175" s="9" t="inlineStr">
        <is>
          <t>Morning</t>
        </is>
      </c>
      <c r="C175" s="9" t="inlineStr">
        <is>
          <t>F02</t>
        </is>
      </c>
      <c r="D175" s="10">
        <f>_xlfn.XLOOKUP(C175,Farmers!$A$5:$A$12,Farmers!$B$5:$B$12,"Check ID")</f>
        <v/>
      </c>
      <c r="E175" s="5" t="n">
        <v>5.1</v>
      </c>
      <c r="F175" s="5" t="n">
        <v>5.9</v>
      </c>
      <c r="G175" s="5" t="n">
        <v>8.699999999999999</v>
      </c>
      <c r="H175" s="11">
        <f>_xlfn.XLOOKUP(F175,Setup!$A$10:$A$17,Setup!$B$10:$B$17,0,-1)-IF(G175&lt;Setup!$B$6,Setup!$B$7,0)</f>
        <v/>
      </c>
      <c r="I175" s="11">
        <f>ROUND(E175*H175,2)</f>
        <v/>
      </c>
    </row>
    <row r="176">
      <c r="A176" s="4" t="n">
        <v>46307</v>
      </c>
      <c r="B176" s="9" t="inlineStr">
        <is>
          <t>Morning</t>
        </is>
      </c>
      <c r="C176" s="9" t="inlineStr">
        <is>
          <t>F03</t>
        </is>
      </c>
      <c r="D176" s="10">
        <f>_xlfn.XLOOKUP(C176,Farmers!$A$5:$A$12,Farmers!$B$5:$B$12,"Check ID")</f>
        <v/>
      </c>
      <c r="E176" s="5" t="n">
        <v>7.9</v>
      </c>
      <c r="F176" s="5" t="n">
        <v>4.2</v>
      </c>
      <c r="G176" s="5" t="n">
        <v>8.6</v>
      </c>
      <c r="H176" s="11">
        <f>_xlfn.XLOOKUP(F176,Setup!$A$10:$A$17,Setup!$B$10:$B$17,0,-1)-IF(G176&lt;Setup!$B$6,Setup!$B$7,0)</f>
        <v/>
      </c>
      <c r="I176" s="11">
        <f>ROUND(E176*H176,2)</f>
        <v/>
      </c>
    </row>
    <row r="177">
      <c r="A177" s="4" t="n">
        <v>46307</v>
      </c>
      <c r="B177" s="9" t="inlineStr">
        <is>
          <t>Morning</t>
        </is>
      </c>
      <c r="C177" s="9" t="inlineStr">
        <is>
          <t>F04</t>
        </is>
      </c>
      <c r="D177" s="10">
        <f>_xlfn.XLOOKUP(C177,Farmers!$A$5:$A$12,Farmers!$B$5:$B$12,"Check ID")</f>
        <v/>
      </c>
      <c r="E177" s="5" t="n">
        <v>4.4</v>
      </c>
      <c r="F177" s="5" t="n">
        <v>5.3</v>
      </c>
      <c r="G177" s="5" t="n">
        <v>8.6</v>
      </c>
      <c r="H177" s="11">
        <f>_xlfn.XLOOKUP(F177,Setup!$A$10:$A$17,Setup!$B$10:$B$17,0,-1)-IF(G177&lt;Setup!$B$6,Setup!$B$7,0)</f>
        <v/>
      </c>
      <c r="I177" s="11">
        <f>ROUND(E177*H177,2)</f>
        <v/>
      </c>
    </row>
    <row r="178">
      <c r="A178" s="4" t="n">
        <v>46307</v>
      </c>
      <c r="B178" s="9" t="inlineStr">
        <is>
          <t>Morning</t>
        </is>
      </c>
      <c r="C178" s="9" t="inlineStr">
        <is>
          <t>F05</t>
        </is>
      </c>
      <c r="D178" s="10">
        <f>_xlfn.XLOOKUP(C178,Farmers!$A$5:$A$12,Farmers!$B$5:$B$12,"Check ID")</f>
        <v/>
      </c>
      <c r="E178" s="5" t="n">
        <v>4.7</v>
      </c>
      <c r="F178" s="5" t="n">
        <v>3.8</v>
      </c>
      <c r="G178" s="5" t="n">
        <v>8.9</v>
      </c>
      <c r="H178" s="11">
        <f>_xlfn.XLOOKUP(F178,Setup!$A$10:$A$17,Setup!$B$10:$B$17,0,-1)-IF(G178&lt;Setup!$B$6,Setup!$B$7,0)</f>
        <v/>
      </c>
      <c r="I178" s="11">
        <f>ROUND(E178*H178,2)</f>
        <v/>
      </c>
    </row>
    <row r="179">
      <c r="A179" s="4" t="n">
        <v>46307</v>
      </c>
      <c r="B179" s="9" t="inlineStr">
        <is>
          <t>Morning</t>
        </is>
      </c>
      <c r="C179" s="9" t="inlineStr">
        <is>
          <t>F06</t>
        </is>
      </c>
      <c r="D179" s="10">
        <f>_xlfn.XLOOKUP(C179,Farmers!$A$5:$A$12,Farmers!$B$5:$B$12,"Check ID")</f>
        <v/>
      </c>
      <c r="E179" s="5" t="n">
        <v>13.1</v>
      </c>
      <c r="F179" s="5" t="n">
        <v>6.7</v>
      </c>
      <c r="G179" s="5" t="n">
        <v>8.699999999999999</v>
      </c>
      <c r="H179" s="11">
        <f>_xlfn.XLOOKUP(F179,Setup!$A$10:$A$17,Setup!$B$10:$B$17,0,-1)-IF(G179&lt;Setup!$B$6,Setup!$B$7,0)</f>
        <v/>
      </c>
      <c r="I179" s="11">
        <f>ROUND(E179*H179,2)</f>
        <v/>
      </c>
    </row>
    <row r="180">
      <c r="A180" s="4" t="n">
        <v>46307</v>
      </c>
      <c r="B180" s="9" t="inlineStr">
        <is>
          <t>Morning</t>
        </is>
      </c>
      <c r="C180" s="9" t="inlineStr">
        <is>
          <t>F07</t>
        </is>
      </c>
      <c r="D180" s="10">
        <f>_xlfn.XLOOKUP(C180,Farmers!$A$5:$A$12,Farmers!$B$5:$B$12,"Check ID")</f>
        <v/>
      </c>
      <c r="E180" s="5" t="n">
        <v>3.8</v>
      </c>
      <c r="F180" s="5" t="n">
        <v>4.6</v>
      </c>
      <c r="G180" s="5" t="n">
        <v>8.699999999999999</v>
      </c>
      <c r="H180" s="11">
        <f>_xlfn.XLOOKUP(F180,Setup!$A$10:$A$17,Setup!$B$10:$B$17,0,-1)-IF(G180&lt;Setup!$B$6,Setup!$B$7,0)</f>
        <v/>
      </c>
      <c r="I180" s="11">
        <f>ROUND(E180*H180,2)</f>
        <v/>
      </c>
    </row>
    <row r="181">
      <c r="A181" s="4" t="n">
        <v>46307</v>
      </c>
      <c r="B181" s="9" t="inlineStr">
        <is>
          <t>Morning</t>
        </is>
      </c>
      <c r="C181" s="9" t="inlineStr">
        <is>
          <t>F08</t>
        </is>
      </c>
      <c r="D181" s="10">
        <f>_xlfn.XLOOKUP(C181,Farmers!$A$5:$A$12,Farmers!$B$5:$B$12,"Check ID")</f>
        <v/>
      </c>
      <c r="E181" s="5" t="n">
        <v>3.9</v>
      </c>
      <c r="F181" s="5" t="n">
        <v>3.7</v>
      </c>
      <c r="G181" s="5" t="n">
        <v>8.800000000000001</v>
      </c>
      <c r="H181" s="11">
        <f>_xlfn.XLOOKUP(F181,Setup!$A$10:$A$17,Setup!$B$10:$B$17,0,-1)-IF(G181&lt;Setup!$B$6,Setup!$B$7,0)</f>
        <v/>
      </c>
      <c r="I181" s="11">
        <f>ROUND(E181*H181,2)</f>
        <v/>
      </c>
    </row>
    <row r="182">
      <c r="A182" s="4" t="n">
        <v>46307</v>
      </c>
      <c r="B182" s="9" t="inlineStr">
        <is>
          <t>Evening</t>
        </is>
      </c>
      <c r="C182" s="9" t="inlineStr">
        <is>
          <t>F01</t>
        </is>
      </c>
      <c r="D182" s="10">
        <f>_xlfn.XLOOKUP(C182,Farmers!$A$5:$A$12,Farmers!$B$5:$B$12,"Check ID")</f>
        <v/>
      </c>
      <c r="E182" s="5" t="n">
        <v>4.4</v>
      </c>
      <c r="F182" s="5" t="n">
        <v>3.9</v>
      </c>
      <c r="G182" s="5" t="n">
        <v>8.6</v>
      </c>
      <c r="H182" s="11">
        <f>_xlfn.XLOOKUP(F182,Setup!$A$10:$A$17,Setup!$B$10:$B$17,0,-1)-IF(G182&lt;Setup!$B$6,Setup!$B$7,0)</f>
        <v/>
      </c>
      <c r="I182" s="11">
        <f>ROUND(E182*H182,2)</f>
        <v/>
      </c>
    </row>
    <row r="183">
      <c r="A183" s="4" t="n">
        <v>46307</v>
      </c>
      <c r="B183" s="9" t="inlineStr">
        <is>
          <t>Evening</t>
        </is>
      </c>
      <c r="C183" s="9" t="inlineStr">
        <is>
          <t>F02</t>
        </is>
      </c>
      <c r="D183" s="10">
        <f>_xlfn.XLOOKUP(C183,Farmers!$A$5:$A$12,Farmers!$B$5:$B$12,"Check ID")</f>
        <v/>
      </c>
      <c r="E183" s="5" t="n">
        <v>6.4</v>
      </c>
      <c r="F183" s="5" t="n">
        <v>6.1</v>
      </c>
      <c r="G183" s="5" t="n">
        <v>8.6</v>
      </c>
      <c r="H183" s="11">
        <f>_xlfn.XLOOKUP(F183,Setup!$A$10:$A$17,Setup!$B$10:$B$17,0,-1)-IF(G183&lt;Setup!$B$6,Setup!$B$7,0)</f>
        <v/>
      </c>
      <c r="I183" s="11">
        <f>ROUND(E183*H183,2)</f>
        <v/>
      </c>
    </row>
    <row r="184">
      <c r="A184" s="4" t="n">
        <v>46307</v>
      </c>
      <c r="B184" s="9" t="inlineStr">
        <is>
          <t>Evening</t>
        </is>
      </c>
      <c r="C184" s="9" t="inlineStr">
        <is>
          <t>F03</t>
        </is>
      </c>
      <c r="D184" s="10">
        <f>_xlfn.XLOOKUP(C184,Farmers!$A$5:$A$12,Farmers!$B$5:$B$12,"Check ID")</f>
        <v/>
      </c>
      <c r="E184" s="5" t="n">
        <v>6.8</v>
      </c>
      <c r="F184" s="5" t="n">
        <v>4.3</v>
      </c>
      <c r="G184" s="5" t="n">
        <v>8.5</v>
      </c>
      <c r="H184" s="11">
        <f>_xlfn.XLOOKUP(F184,Setup!$A$10:$A$17,Setup!$B$10:$B$17,0,-1)-IF(G184&lt;Setup!$B$6,Setup!$B$7,0)</f>
        <v/>
      </c>
      <c r="I184" s="11">
        <f>ROUND(E184*H184,2)</f>
        <v/>
      </c>
    </row>
    <row r="185">
      <c r="A185" s="4" t="n">
        <v>46307</v>
      </c>
      <c r="B185" s="9" t="inlineStr">
        <is>
          <t>Evening</t>
        </is>
      </c>
      <c r="C185" s="9" t="inlineStr">
        <is>
          <t>F04</t>
        </is>
      </c>
      <c r="D185" s="10">
        <f>_xlfn.XLOOKUP(C185,Farmers!$A$5:$A$12,Farmers!$B$5:$B$12,"Check ID")</f>
        <v/>
      </c>
      <c r="E185" s="5" t="n">
        <v>5.4</v>
      </c>
      <c r="F185" s="5" t="n">
        <v>5.8</v>
      </c>
      <c r="G185" s="5" t="n">
        <v>8.6</v>
      </c>
      <c r="H185" s="11">
        <f>_xlfn.XLOOKUP(F185,Setup!$A$10:$A$17,Setup!$B$10:$B$17,0,-1)-IF(G185&lt;Setup!$B$6,Setup!$B$7,0)</f>
        <v/>
      </c>
      <c r="I185" s="11">
        <f>ROUND(E185*H185,2)</f>
        <v/>
      </c>
    </row>
    <row r="186">
      <c r="A186" s="4" t="n">
        <v>46307</v>
      </c>
      <c r="B186" s="9" t="inlineStr">
        <is>
          <t>Evening</t>
        </is>
      </c>
      <c r="C186" s="9" t="inlineStr">
        <is>
          <t>F05</t>
        </is>
      </c>
      <c r="D186" s="10">
        <f>_xlfn.XLOOKUP(C186,Farmers!$A$5:$A$12,Farmers!$B$5:$B$12,"Check ID")</f>
        <v/>
      </c>
      <c r="E186" s="5" t="n">
        <v>4.3</v>
      </c>
      <c r="F186" s="5" t="n">
        <v>3.5</v>
      </c>
      <c r="G186" s="5" t="n">
        <v>8.800000000000001</v>
      </c>
      <c r="H186" s="11">
        <f>_xlfn.XLOOKUP(F186,Setup!$A$10:$A$17,Setup!$B$10:$B$17,0,-1)-IF(G186&lt;Setup!$B$6,Setup!$B$7,0)</f>
        <v/>
      </c>
      <c r="I186" s="11">
        <f>ROUND(E186*H186,2)</f>
        <v/>
      </c>
    </row>
    <row r="187">
      <c r="A187" s="4" t="n">
        <v>46307</v>
      </c>
      <c r="B187" s="9" t="inlineStr">
        <is>
          <t>Evening</t>
        </is>
      </c>
      <c r="C187" s="9" t="inlineStr">
        <is>
          <t>F06</t>
        </is>
      </c>
      <c r="D187" s="10">
        <f>_xlfn.XLOOKUP(C187,Farmers!$A$5:$A$12,Farmers!$B$5:$B$12,"Check ID")</f>
        <v/>
      </c>
      <c r="E187" s="5" t="n">
        <v>12.9</v>
      </c>
      <c r="F187" s="5" t="n">
        <v>6.8</v>
      </c>
      <c r="G187" s="5" t="n">
        <v>8.6</v>
      </c>
      <c r="H187" s="11">
        <f>_xlfn.XLOOKUP(F187,Setup!$A$10:$A$17,Setup!$B$10:$B$17,0,-1)-IF(G187&lt;Setup!$B$6,Setup!$B$7,0)</f>
        <v/>
      </c>
      <c r="I187" s="11">
        <f>ROUND(E187*H187,2)</f>
        <v/>
      </c>
    </row>
    <row r="188">
      <c r="A188" s="4" t="n">
        <v>46307</v>
      </c>
      <c r="B188" s="9" t="inlineStr">
        <is>
          <t>Evening</t>
        </is>
      </c>
      <c r="C188" s="9" t="inlineStr">
        <is>
          <t>F07</t>
        </is>
      </c>
      <c r="D188" s="10">
        <f>_xlfn.XLOOKUP(C188,Farmers!$A$5:$A$12,Farmers!$B$5:$B$12,"Check ID")</f>
        <v/>
      </c>
      <c r="E188" s="5" t="n">
        <v>4.2</v>
      </c>
      <c r="F188" s="5" t="n">
        <v>4.6</v>
      </c>
      <c r="G188" s="5" t="n">
        <v>8.9</v>
      </c>
      <c r="H188" s="11">
        <f>_xlfn.XLOOKUP(F188,Setup!$A$10:$A$17,Setup!$B$10:$B$17,0,-1)-IF(G188&lt;Setup!$B$6,Setup!$B$7,0)</f>
        <v/>
      </c>
      <c r="I188" s="11">
        <f>ROUND(E188*H188,2)</f>
        <v/>
      </c>
    </row>
    <row r="189">
      <c r="A189" s="4" t="n">
        <v>46307</v>
      </c>
      <c r="B189" s="9" t="inlineStr">
        <is>
          <t>Evening</t>
        </is>
      </c>
      <c r="C189" s="9" t="inlineStr">
        <is>
          <t>F08</t>
        </is>
      </c>
      <c r="D189" s="10">
        <f>_xlfn.XLOOKUP(C189,Farmers!$A$5:$A$12,Farmers!$B$5:$B$12,"Check ID")</f>
        <v/>
      </c>
      <c r="E189" s="5" t="n">
        <v>4.2</v>
      </c>
      <c r="F189" s="5" t="n">
        <v>3.5</v>
      </c>
      <c r="G189" s="5" t="n">
        <v>8.9</v>
      </c>
      <c r="H189" s="11">
        <f>_xlfn.XLOOKUP(F189,Setup!$A$10:$A$17,Setup!$B$10:$B$17,0,-1)-IF(G189&lt;Setup!$B$6,Setup!$B$7,0)</f>
        <v/>
      </c>
      <c r="I189" s="11">
        <f>ROUND(E189*H189,2)</f>
        <v/>
      </c>
    </row>
    <row r="190">
      <c r="A190" s="4" t="n">
        <v>46308</v>
      </c>
      <c r="B190" s="9" t="inlineStr">
        <is>
          <t>Morning</t>
        </is>
      </c>
      <c r="C190" s="9" t="inlineStr">
        <is>
          <t>F01</t>
        </is>
      </c>
      <c r="D190" s="10">
        <f>_xlfn.XLOOKUP(C190,Farmers!$A$5:$A$12,Farmers!$B$5:$B$12,"Check ID")</f>
        <v/>
      </c>
      <c r="E190" s="5" t="n">
        <v>5.4</v>
      </c>
      <c r="F190" s="5" t="n">
        <v>4</v>
      </c>
      <c r="G190" s="5" t="n">
        <v>8.800000000000001</v>
      </c>
      <c r="H190" s="11">
        <f>_xlfn.XLOOKUP(F190,Setup!$A$10:$A$17,Setup!$B$10:$B$17,0,-1)-IF(G190&lt;Setup!$B$6,Setup!$B$7,0)</f>
        <v/>
      </c>
      <c r="I190" s="11">
        <f>ROUND(E190*H190,2)</f>
        <v/>
      </c>
    </row>
    <row r="191">
      <c r="A191" s="4" t="n">
        <v>46308</v>
      </c>
      <c r="B191" s="9" t="inlineStr">
        <is>
          <t>Morning</t>
        </is>
      </c>
      <c r="C191" s="9" t="inlineStr">
        <is>
          <t>F02</t>
        </is>
      </c>
      <c r="D191" s="10">
        <f>_xlfn.XLOOKUP(C191,Farmers!$A$5:$A$12,Farmers!$B$5:$B$12,"Check ID")</f>
        <v/>
      </c>
      <c r="E191" s="5" t="n">
        <v>6.4</v>
      </c>
      <c r="F191" s="5" t="n">
        <v>6.2</v>
      </c>
      <c r="G191" s="5" t="n">
        <v>8.6</v>
      </c>
      <c r="H191" s="11">
        <f>_xlfn.XLOOKUP(F191,Setup!$A$10:$A$17,Setup!$B$10:$B$17,0,-1)-IF(G191&lt;Setup!$B$6,Setup!$B$7,0)</f>
        <v/>
      </c>
      <c r="I191" s="11">
        <f>ROUND(E191*H191,2)</f>
        <v/>
      </c>
    </row>
    <row r="192">
      <c r="A192" s="4" t="n">
        <v>46308</v>
      </c>
      <c r="B192" s="9" t="inlineStr">
        <is>
          <t>Morning</t>
        </is>
      </c>
      <c r="C192" s="9" t="inlineStr">
        <is>
          <t>F03</t>
        </is>
      </c>
      <c r="D192" s="10">
        <f>_xlfn.XLOOKUP(C192,Farmers!$A$5:$A$12,Farmers!$B$5:$B$12,"Check ID")</f>
        <v/>
      </c>
      <c r="E192" s="5" t="n">
        <v>7.9</v>
      </c>
      <c r="F192" s="5" t="n">
        <v>4.4</v>
      </c>
      <c r="G192" s="5" t="n">
        <v>8.300000000000001</v>
      </c>
      <c r="H192" s="11">
        <f>_xlfn.XLOOKUP(F192,Setup!$A$10:$A$17,Setup!$B$10:$B$17,0,-1)-IF(G192&lt;Setup!$B$6,Setup!$B$7,0)</f>
        <v/>
      </c>
      <c r="I192" s="11">
        <f>ROUND(E192*H192,2)</f>
        <v/>
      </c>
    </row>
    <row r="193">
      <c r="A193" s="4" t="n">
        <v>46308</v>
      </c>
      <c r="B193" s="9" t="inlineStr">
        <is>
          <t>Morning</t>
        </is>
      </c>
      <c r="C193" s="9" t="inlineStr">
        <is>
          <t>F04</t>
        </is>
      </c>
      <c r="D193" s="10">
        <f>_xlfn.XLOOKUP(C193,Farmers!$A$5:$A$12,Farmers!$B$5:$B$12,"Check ID")</f>
        <v/>
      </c>
      <c r="E193" s="5" t="n">
        <v>5.3</v>
      </c>
      <c r="F193" s="5" t="n">
        <v>5.8</v>
      </c>
      <c r="G193" s="5" t="n">
        <v>8.4</v>
      </c>
      <c r="H193" s="11">
        <f>_xlfn.XLOOKUP(F193,Setup!$A$10:$A$17,Setup!$B$10:$B$17,0,-1)-IF(G193&lt;Setup!$B$6,Setup!$B$7,0)</f>
        <v/>
      </c>
      <c r="I193" s="11">
        <f>ROUND(E193*H193,2)</f>
        <v/>
      </c>
    </row>
    <row r="194">
      <c r="A194" s="4" t="n">
        <v>46308</v>
      </c>
      <c r="B194" s="9" t="inlineStr">
        <is>
          <t>Morning</t>
        </is>
      </c>
      <c r="C194" s="9" t="inlineStr">
        <is>
          <t>F05</t>
        </is>
      </c>
      <c r="D194" s="10">
        <f>_xlfn.XLOOKUP(C194,Farmers!$A$5:$A$12,Farmers!$B$5:$B$12,"Check ID")</f>
        <v/>
      </c>
      <c r="E194" s="5" t="n">
        <v>4.4</v>
      </c>
      <c r="F194" s="5" t="n">
        <v>3.7</v>
      </c>
      <c r="G194" s="5" t="n">
        <v>8.4</v>
      </c>
      <c r="H194" s="11">
        <f>_xlfn.XLOOKUP(F194,Setup!$A$10:$A$17,Setup!$B$10:$B$17,0,-1)-IF(G194&lt;Setup!$B$6,Setup!$B$7,0)</f>
        <v/>
      </c>
      <c r="I194" s="11">
        <f>ROUND(E194*H194,2)</f>
        <v/>
      </c>
    </row>
    <row r="195">
      <c r="A195" s="4" t="n">
        <v>46308</v>
      </c>
      <c r="B195" s="9" t="inlineStr">
        <is>
          <t>Morning</t>
        </is>
      </c>
      <c r="C195" s="9" t="inlineStr">
        <is>
          <t>F06</t>
        </is>
      </c>
      <c r="D195" s="10">
        <f>_xlfn.XLOOKUP(C195,Farmers!$A$5:$A$12,Farmers!$B$5:$B$12,"Check ID")</f>
        <v/>
      </c>
      <c r="E195" s="5" t="n">
        <v>12.6</v>
      </c>
      <c r="F195" s="5" t="n">
        <v>6.3</v>
      </c>
      <c r="G195" s="5" t="n">
        <v>8.5</v>
      </c>
      <c r="H195" s="11">
        <f>_xlfn.XLOOKUP(F195,Setup!$A$10:$A$17,Setup!$B$10:$B$17,0,-1)-IF(G195&lt;Setup!$B$6,Setup!$B$7,0)</f>
        <v/>
      </c>
      <c r="I195" s="11">
        <f>ROUND(E195*H195,2)</f>
        <v/>
      </c>
    </row>
    <row r="196">
      <c r="A196" s="4" t="n">
        <v>46308</v>
      </c>
      <c r="B196" s="9" t="inlineStr">
        <is>
          <t>Morning</t>
        </is>
      </c>
      <c r="C196" s="9" t="inlineStr">
        <is>
          <t>F07</t>
        </is>
      </c>
      <c r="D196" s="10">
        <f>_xlfn.XLOOKUP(C196,Farmers!$A$5:$A$12,Farmers!$B$5:$B$12,"Check ID")</f>
        <v/>
      </c>
      <c r="E196" s="5" t="n">
        <v>3.9</v>
      </c>
      <c r="F196" s="5" t="n">
        <v>4.8</v>
      </c>
      <c r="G196" s="5" t="n">
        <v>8.5</v>
      </c>
      <c r="H196" s="11">
        <f>_xlfn.XLOOKUP(F196,Setup!$A$10:$A$17,Setup!$B$10:$B$17,0,-1)-IF(G196&lt;Setup!$B$6,Setup!$B$7,0)</f>
        <v/>
      </c>
      <c r="I196" s="11">
        <f>ROUND(E196*H196,2)</f>
        <v/>
      </c>
    </row>
    <row r="197">
      <c r="A197" s="4" t="n">
        <v>46308</v>
      </c>
      <c r="B197" s="9" t="inlineStr">
        <is>
          <t>Morning</t>
        </is>
      </c>
      <c r="C197" s="9" t="inlineStr">
        <is>
          <t>F08</t>
        </is>
      </c>
      <c r="D197" s="10">
        <f>_xlfn.XLOOKUP(C197,Farmers!$A$5:$A$12,Farmers!$B$5:$B$12,"Check ID")</f>
        <v/>
      </c>
      <c r="E197" s="5" t="n">
        <v>3.6</v>
      </c>
      <c r="F197" s="5" t="n">
        <v>3.6</v>
      </c>
      <c r="G197" s="5" t="n">
        <v>8.4</v>
      </c>
      <c r="H197" s="11">
        <f>_xlfn.XLOOKUP(F197,Setup!$A$10:$A$17,Setup!$B$10:$B$17,0,-1)-IF(G197&lt;Setup!$B$6,Setup!$B$7,0)</f>
        <v/>
      </c>
      <c r="I197" s="11">
        <f>ROUND(E197*H197,2)</f>
        <v/>
      </c>
    </row>
    <row r="198">
      <c r="A198" s="4" t="n">
        <v>46308</v>
      </c>
      <c r="B198" s="9" t="inlineStr">
        <is>
          <t>Evening</t>
        </is>
      </c>
      <c r="C198" s="9" t="inlineStr">
        <is>
          <t>F01</t>
        </is>
      </c>
      <c r="D198" s="10">
        <f>_xlfn.XLOOKUP(C198,Farmers!$A$5:$A$12,Farmers!$B$5:$B$12,"Check ID")</f>
        <v/>
      </c>
      <c r="E198" s="5" t="n">
        <v>5.3</v>
      </c>
      <c r="F198" s="5" t="n">
        <v>3.8</v>
      </c>
      <c r="G198" s="5" t="n">
        <v>8.4</v>
      </c>
      <c r="H198" s="11">
        <f>_xlfn.XLOOKUP(F198,Setup!$A$10:$A$17,Setup!$B$10:$B$17,0,-1)-IF(G198&lt;Setup!$B$6,Setup!$B$7,0)</f>
        <v/>
      </c>
      <c r="I198" s="11">
        <f>ROUND(E198*H198,2)</f>
        <v/>
      </c>
    </row>
    <row r="199">
      <c r="A199" s="4" t="n">
        <v>46308</v>
      </c>
      <c r="B199" s="9" t="inlineStr">
        <is>
          <t>Evening</t>
        </is>
      </c>
      <c r="C199" s="9" t="inlineStr">
        <is>
          <t>F02</t>
        </is>
      </c>
      <c r="D199" s="10">
        <f>_xlfn.XLOOKUP(C199,Farmers!$A$5:$A$12,Farmers!$B$5:$B$12,"Check ID")</f>
        <v/>
      </c>
      <c r="E199" s="5" t="n">
        <v>6.5</v>
      </c>
      <c r="F199" s="5" t="n">
        <v>6.3</v>
      </c>
      <c r="G199" s="5" t="n">
        <v>8.6</v>
      </c>
      <c r="H199" s="11">
        <f>_xlfn.XLOOKUP(F199,Setup!$A$10:$A$17,Setup!$B$10:$B$17,0,-1)-IF(G199&lt;Setup!$B$6,Setup!$B$7,0)</f>
        <v/>
      </c>
      <c r="I199" s="11">
        <f>ROUND(E199*H199,2)</f>
        <v/>
      </c>
    </row>
    <row r="200">
      <c r="A200" s="4" t="n">
        <v>46308</v>
      </c>
      <c r="B200" s="9" t="inlineStr">
        <is>
          <t>Evening</t>
        </is>
      </c>
      <c r="C200" s="9" t="inlineStr">
        <is>
          <t>F03</t>
        </is>
      </c>
      <c r="D200" s="10">
        <f>_xlfn.XLOOKUP(C200,Farmers!$A$5:$A$12,Farmers!$B$5:$B$12,"Check ID")</f>
        <v/>
      </c>
      <c r="E200" s="5" t="n">
        <v>8.6</v>
      </c>
      <c r="F200" s="5" t="n">
        <v>4.1</v>
      </c>
      <c r="G200" s="5" t="n">
        <v>8.699999999999999</v>
      </c>
      <c r="H200" s="11">
        <f>_xlfn.XLOOKUP(F200,Setup!$A$10:$A$17,Setup!$B$10:$B$17,0,-1)-IF(G200&lt;Setup!$B$6,Setup!$B$7,0)</f>
        <v/>
      </c>
      <c r="I200" s="11">
        <f>ROUND(E200*H200,2)</f>
        <v/>
      </c>
    </row>
    <row r="201">
      <c r="A201" s="4" t="n">
        <v>46308</v>
      </c>
      <c r="B201" s="9" t="inlineStr">
        <is>
          <t>Evening</t>
        </is>
      </c>
      <c r="C201" s="9" t="inlineStr">
        <is>
          <t>F04</t>
        </is>
      </c>
      <c r="D201" s="10">
        <f>_xlfn.XLOOKUP(C201,Farmers!$A$5:$A$12,Farmers!$B$5:$B$12,"Check ID")</f>
        <v/>
      </c>
      <c r="E201" s="5" t="n">
        <v>4.4</v>
      </c>
      <c r="F201" s="5" t="n">
        <v>5.6</v>
      </c>
      <c r="G201" s="5" t="n">
        <v>8.5</v>
      </c>
      <c r="H201" s="11">
        <f>_xlfn.XLOOKUP(F201,Setup!$A$10:$A$17,Setup!$B$10:$B$17,0,-1)-IF(G201&lt;Setup!$B$6,Setup!$B$7,0)</f>
        <v/>
      </c>
      <c r="I201" s="11">
        <f>ROUND(E201*H201,2)</f>
        <v/>
      </c>
    </row>
    <row r="202">
      <c r="A202" s="4" t="n">
        <v>46308</v>
      </c>
      <c r="B202" s="9" t="inlineStr">
        <is>
          <t>Evening</t>
        </is>
      </c>
      <c r="C202" s="9" t="inlineStr">
        <is>
          <t>F05</t>
        </is>
      </c>
      <c r="D202" s="10">
        <f>_xlfn.XLOOKUP(C202,Farmers!$A$5:$A$12,Farmers!$B$5:$B$12,"Check ID")</f>
        <v/>
      </c>
      <c r="E202" s="5" t="n">
        <v>5.1</v>
      </c>
      <c r="F202" s="5" t="n">
        <v>3.8</v>
      </c>
      <c r="G202" s="5" t="n">
        <v>8.800000000000001</v>
      </c>
      <c r="H202" s="11">
        <f>_xlfn.XLOOKUP(F202,Setup!$A$10:$A$17,Setup!$B$10:$B$17,0,-1)-IF(G202&lt;Setup!$B$6,Setup!$B$7,0)</f>
        <v/>
      </c>
      <c r="I202" s="11">
        <f>ROUND(E202*H202,2)</f>
        <v/>
      </c>
    </row>
    <row r="203">
      <c r="A203" s="4" t="n">
        <v>46308</v>
      </c>
      <c r="B203" s="9" t="inlineStr">
        <is>
          <t>Evening</t>
        </is>
      </c>
      <c r="C203" s="9" t="inlineStr">
        <is>
          <t>F06</t>
        </is>
      </c>
      <c r="D203" s="10">
        <f>_xlfn.XLOOKUP(C203,Farmers!$A$5:$A$12,Farmers!$B$5:$B$12,"Check ID")</f>
        <v/>
      </c>
      <c r="E203" s="5" t="n">
        <v>12.4</v>
      </c>
      <c r="F203" s="5" t="n">
        <v>6.7</v>
      </c>
      <c r="G203" s="5" t="n">
        <v>8.4</v>
      </c>
      <c r="H203" s="11">
        <f>_xlfn.XLOOKUP(F203,Setup!$A$10:$A$17,Setup!$B$10:$B$17,0,-1)-IF(G203&lt;Setup!$B$6,Setup!$B$7,0)</f>
        <v/>
      </c>
      <c r="I203" s="11">
        <f>ROUND(E203*H203,2)</f>
        <v/>
      </c>
    </row>
    <row r="204">
      <c r="A204" s="4" t="n">
        <v>46308</v>
      </c>
      <c r="B204" s="9" t="inlineStr">
        <is>
          <t>Evening</t>
        </is>
      </c>
      <c r="C204" s="9" t="inlineStr">
        <is>
          <t>F07</t>
        </is>
      </c>
      <c r="D204" s="10">
        <f>_xlfn.XLOOKUP(C204,Farmers!$A$5:$A$12,Farmers!$B$5:$B$12,"Check ID")</f>
        <v/>
      </c>
      <c r="E204" s="5" t="n">
        <v>4</v>
      </c>
      <c r="F204" s="5" t="n">
        <v>4.5</v>
      </c>
      <c r="G204" s="5" t="n">
        <v>8.5</v>
      </c>
      <c r="H204" s="11">
        <f>_xlfn.XLOOKUP(F204,Setup!$A$10:$A$17,Setup!$B$10:$B$17,0,-1)-IF(G204&lt;Setup!$B$6,Setup!$B$7,0)</f>
        <v/>
      </c>
      <c r="I204" s="11">
        <f>ROUND(E204*H204,2)</f>
        <v/>
      </c>
    </row>
    <row r="205">
      <c r="A205" s="4" t="n">
        <v>46308</v>
      </c>
      <c r="B205" s="9" t="inlineStr">
        <is>
          <t>Evening</t>
        </is>
      </c>
      <c r="C205" s="9" t="inlineStr">
        <is>
          <t>F08</t>
        </is>
      </c>
      <c r="D205" s="10">
        <f>_xlfn.XLOOKUP(C205,Farmers!$A$5:$A$12,Farmers!$B$5:$B$12,"Check ID")</f>
        <v/>
      </c>
      <c r="E205" s="5" t="n">
        <v>4.2</v>
      </c>
      <c r="F205" s="5" t="n">
        <v>3.7</v>
      </c>
      <c r="G205" s="5" t="n">
        <v>8.800000000000001</v>
      </c>
      <c r="H205" s="11">
        <f>_xlfn.XLOOKUP(F205,Setup!$A$10:$A$17,Setup!$B$10:$B$17,0,-1)-IF(G205&lt;Setup!$B$6,Setup!$B$7,0)</f>
        <v/>
      </c>
      <c r="I205" s="11">
        <f>ROUND(E205*H205,2)</f>
        <v/>
      </c>
    </row>
    <row r="206">
      <c r="A206" s="4" t="n">
        <v>46309</v>
      </c>
      <c r="B206" s="9" t="inlineStr">
        <is>
          <t>Morning</t>
        </is>
      </c>
      <c r="C206" s="9" t="inlineStr">
        <is>
          <t>F01</t>
        </is>
      </c>
      <c r="D206" s="10">
        <f>_xlfn.XLOOKUP(C206,Farmers!$A$5:$A$12,Farmers!$B$5:$B$12,"Check ID")</f>
        <v/>
      </c>
      <c r="E206" s="5" t="n">
        <v>5.1</v>
      </c>
      <c r="F206" s="5" t="n">
        <v>4.1</v>
      </c>
      <c r="G206" s="5" t="n">
        <v>8.800000000000001</v>
      </c>
      <c r="H206" s="11">
        <f>_xlfn.XLOOKUP(F206,Setup!$A$10:$A$17,Setup!$B$10:$B$17,0,-1)-IF(G206&lt;Setup!$B$6,Setup!$B$7,0)</f>
        <v/>
      </c>
      <c r="I206" s="11">
        <f>ROUND(E206*H206,2)</f>
        <v/>
      </c>
    </row>
    <row r="207">
      <c r="A207" s="4" t="n">
        <v>46309</v>
      </c>
      <c r="B207" s="9" t="inlineStr">
        <is>
          <t>Morning</t>
        </is>
      </c>
      <c r="C207" s="9" t="inlineStr">
        <is>
          <t>F03</t>
        </is>
      </c>
      <c r="D207" s="10">
        <f>_xlfn.XLOOKUP(C207,Farmers!$A$5:$A$12,Farmers!$B$5:$B$12,"Check ID")</f>
        <v/>
      </c>
      <c r="E207" s="5" t="n">
        <v>7.7</v>
      </c>
      <c r="F207" s="5" t="n">
        <v>4.2</v>
      </c>
      <c r="G207" s="5" t="n">
        <v>8.4</v>
      </c>
      <c r="H207" s="11">
        <f>_xlfn.XLOOKUP(F207,Setup!$A$10:$A$17,Setup!$B$10:$B$17,0,-1)-IF(G207&lt;Setup!$B$6,Setup!$B$7,0)</f>
        <v/>
      </c>
      <c r="I207" s="11">
        <f>ROUND(E207*H207,2)</f>
        <v/>
      </c>
    </row>
    <row r="208">
      <c r="A208" s="4" t="n">
        <v>46309</v>
      </c>
      <c r="B208" s="9" t="inlineStr">
        <is>
          <t>Morning</t>
        </is>
      </c>
      <c r="C208" s="9" t="inlineStr">
        <is>
          <t>F05</t>
        </is>
      </c>
      <c r="D208" s="10">
        <f>_xlfn.XLOOKUP(C208,Farmers!$A$5:$A$12,Farmers!$B$5:$B$12,"Check ID")</f>
        <v/>
      </c>
      <c r="E208" s="5" t="n">
        <v>4.8</v>
      </c>
      <c r="F208" s="5" t="n">
        <v>3.7</v>
      </c>
      <c r="G208" s="5" t="n">
        <v>8.6</v>
      </c>
      <c r="H208" s="11">
        <f>_xlfn.XLOOKUP(F208,Setup!$A$10:$A$17,Setup!$B$10:$B$17,0,-1)-IF(G208&lt;Setup!$B$6,Setup!$B$7,0)</f>
        <v/>
      </c>
      <c r="I208" s="11">
        <f>ROUND(E208*H208,2)</f>
        <v/>
      </c>
    </row>
    <row r="209">
      <c r="A209" s="4" t="n">
        <v>46309</v>
      </c>
      <c r="B209" s="9" t="inlineStr">
        <is>
          <t>Morning</t>
        </is>
      </c>
      <c r="C209" s="9" t="inlineStr">
        <is>
          <t>F06</t>
        </is>
      </c>
      <c r="D209" s="10">
        <f>_xlfn.XLOOKUP(C209,Farmers!$A$5:$A$12,Farmers!$B$5:$B$12,"Check ID")</f>
        <v/>
      </c>
      <c r="E209" s="5" t="n">
        <v>13.1</v>
      </c>
      <c r="F209" s="5" t="n">
        <v>6.3</v>
      </c>
      <c r="G209" s="5" t="n">
        <v>8.4</v>
      </c>
      <c r="H209" s="11">
        <f>_xlfn.XLOOKUP(F209,Setup!$A$10:$A$17,Setup!$B$10:$B$17,0,-1)-IF(G209&lt;Setup!$B$6,Setup!$B$7,0)</f>
        <v/>
      </c>
      <c r="I209" s="11">
        <f>ROUND(E209*H209,2)</f>
        <v/>
      </c>
    </row>
    <row r="210">
      <c r="A210" s="4" t="n">
        <v>46309</v>
      </c>
      <c r="B210" s="9" t="inlineStr">
        <is>
          <t>Morning</t>
        </is>
      </c>
      <c r="C210" s="9" t="inlineStr">
        <is>
          <t>F07</t>
        </is>
      </c>
      <c r="D210" s="10">
        <f>_xlfn.XLOOKUP(C210,Farmers!$A$5:$A$12,Farmers!$B$5:$B$12,"Check ID")</f>
        <v/>
      </c>
      <c r="E210" s="5" t="n">
        <v>3.9</v>
      </c>
      <c r="F210" s="5" t="n">
        <v>4.3</v>
      </c>
      <c r="G210" s="5" t="n">
        <v>8.5</v>
      </c>
      <c r="H210" s="11">
        <f>_xlfn.XLOOKUP(F210,Setup!$A$10:$A$17,Setup!$B$10:$B$17,0,-1)-IF(G210&lt;Setup!$B$6,Setup!$B$7,0)</f>
        <v/>
      </c>
      <c r="I210" s="11">
        <f>ROUND(E210*H210,2)</f>
        <v/>
      </c>
    </row>
    <row r="211">
      <c r="A211" s="4" t="n">
        <v>46309</v>
      </c>
      <c r="B211" s="9" t="inlineStr">
        <is>
          <t>Morning</t>
        </is>
      </c>
      <c r="C211" s="9" t="inlineStr">
        <is>
          <t>F08</t>
        </is>
      </c>
      <c r="D211" s="10">
        <f>_xlfn.XLOOKUP(C211,Farmers!$A$5:$A$12,Farmers!$B$5:$B$12,"Check ID")</f>
        <v/>
      </c>
      <c r="E211" s="5" t="n">
        <v>3.7</v>
      </c>
      <c r="F211" s="5" t="n">
        <v>3.5</v>
      </c>
      <c r="G211" s="5" t="n">
        <v>8.300000000000001</v>
      </c>
      <c r="H211" s="11">
        <f>_xlfn.XLOOKUP(F211,Setup!$A$10:$A$17,Setup!$B$10:$B$17,0,-1)-IF(G211&lt;Setup!$B$6,Setup!$B$7,0)</f>
        <v/>
      </c>
      <c r="I211" s="11">
        <f>ROUND(E211*H211,2)</f>
        <v/>
      </c>
    </row>
    <row r="212">
      <c r="A212" s="4" t="n">
        <v>46309</v>
      </c>
      <c r="B212" s="9" t="inlineStr">
        <is>
          <t>Evening</t>
        </is>
      </c>
      <c r="C212" s="9" t="inlineStr">
        <is>
          <t>F02</t>
        </is>
      </c>
      <c r="D212" s="10">
        <f>_xlfn.XLOOKUP(C212,Farmers!$A$5:$A$12,Farmers!$B$5:$B$12,"Check ID")</f>
        <v/>
      </c>
      <c r="E212" s="5" t="n">
        <v>5.1</v>
      </c>
      <c r="F212" s="5" t="n">
        <v>6</v>
      </c>
      <c r="G212" s="5" t="n">
        <v>8.6</v>
      </c>
      <c r="H212" s="11">
        <f>_xlfn.XLOOKUP(F212,Setup!$A$10:$A$17,Setup!$B$10:$B$17,0,-1)-IF(G212&lt;Setup!$B$6,Setup!$B$7,0)</f>
        <v/>
      </c>
      <c r="I212" s="11">
        <f>ROUND(E212*H212,2)</f>
        <v/>
      </c>
    </row>
    <row r="213">
      <c r="A213" s="4" t="n">
        <v>46309</v>
      </c>
      <c r="B213" s="9" t="inlineStr">
        <is>
          <t>Evening</t>
        </is>
      </c>
      <c r="C213" s="9" t="inlineStr">
        <is>
          <t>F03</t>
        </is>
      </c>
      <c r="D213" s="10">
        <f>_xlfn.XLOOKUP(C213,Farmers!$A$5:$A$12,Farmers!$B$5:$B$12,"Check ID")</f>
        <v/>
      </c>
      <c r="E213" s="5" t="n">
        <v>8.5</v>
      </c>
      <c r="F213" s="5" t="n">
        <v>4.3</v>
      </c>
      <c r="G213" s="5" t="n">
        <v>8.699999999999999</v>
      </c>
      <c r="H213" s="11">
        <f>_xlfn.XLOOKUP(F213,Setup!$A$10:$A$17,Setup!$B$10:$B$17,0,-1)-IF(G213&lt;Setup!$B$6,Setup!$B$7,0)</f>
        <v/>
      </c>
      <c r="I213" s="11">
        <f>ROUND(E213*H213,2)</f>
        <v/>
      </c>
    </row>
    <row r="214">
      <c r="A214" s="4" t="n">
        <v>46309</v>
      </c>
      <c r="B214" s="9" t="inlineStr">
        <is>
          <t>Evening</t>
        </is>
      </c>
      <c r="C214" s="9" t="inlineStr">
        <is>
          <t>F04</t>
        </is>
      </c>
      <c r="D214" s="10">
        <f>_xlfn.XLOOKUP(C214,Farmers!$A$5:$A$12,Farmers!$B$5:$B$12,"Check ID")</f>
        <v/>
      </c>
      <c r="E214" s="5" t="n">
        <v>5.4</v>
      </c>
      <c r="F214" s="5" t="n">
        <v>5.6</v>
      </c>
      <c r="G214" s="5" t="n">
        <v>8.699999999999999</v>
      </c>
      <c r="H214" s="11">
        <f>_xlfn.XLOOKUP(F214,Setup!$A$10:$A$17,Setup!$B$10:$B$17,0,-1)-IF(G214&lt;Setup!$B$6,Setup!$B$7,0)</f>
        <v/>
      </c>
      <c r="I214" s="11">
        <f>ROUND(E214*H214,2)</f>
        <v/>
      </c>
    </row>
    <row r="215">
      <c r="A215" s="4" t="n">
        <v>46309</v>
      </c>
      <c r="B215" s="9" t="inlineStr">
        <is>
          <t>Evening</t>
        </is>
      </c>
      <c r="C215" s="9" t="inlineStr">
        <is>
          <t>F05</t>
        </is>
      </c>
      <c r="D215" s="10">
        <f>_xlfn.XLOOKUP(C215,Farmers!$A$5:$A$12,Farmers!$B$5:$B$12,"Check ID")</f>
        <v/>
      </c>
      <c r="E215" s="5" t="n">
        <v>5.3</v>
      </c>
      <c r="F215" s="5" t="n">
        <v>3.8</v>
      </c>
      <c r="G215" s="5" t="n">
        <v>8.5</v>
      </c>
      <c r="H215" s="11">
        <f>_xlfn.XLOOKUP(F215,Setup!$A$10:$A$17,Setup!$B$10:$B$17,0,-1)-IF(G215&lt;Setup!$B$6,Setup!$B$7,0)</f>
        <v/>
      </c>
      <c r="I215" s="11">
        <f>ROUND(E215*H215,2)</f>
        <v/>
      </c>
    </row>
    <row r="216">
      <c r="A216" s="4" t="n">
        <v>46309</v>
      </c>
      <c r="B216" s="9" t="inlineStr">
        <is>
          <t>Evening</t>
        </is>
      </c>
      <c r="C216" s="9" t="inlineStr">
        <is>
          <t>F06</t>
        </is>
      </c>
      <c r="D216" s="10">
        <f>_xlfn.XLOOKUP(C216,Farmers!$A$5:$A$12,Farmers!$B$5:$B$12,"Check ID")</f>
        <v/>
      </c>
      <c r="E216" s="5" t="n">
        <v>11.3</v>
      </c>
      <c r="F216" s="5" t="n">
        <v>6.5</v>
      </c>
      <c r="G216" s="5" t="n">
        <v>8.6</v>
      </c>
      <c r="H216" s="11">
        <f>_xlfn.XLOOKUP(F216,Setup!$A$10:$A$17,Setup!$B$10:$B$17,0,-1)-IF(G216&lt;Setup!$B$6,Setup!$B$7,0)</f>
        <v/>
      </c>
      <c r="I216" s="11">
        <f>ROUND(E216*H216,2)</f>
        <v/>
      </c>
    </row>
    <row r="217">
      <c r="A217" s="4" t="n">
        <v>46309</v>
      </c>
      <c r="B217" s="9" t="inlineStr">
        <is>
          <t>Evening</t>
        </is>
      </c>
      <c r="C217" s="9" t="inlineStr">
        <is>
          <t>F07</t>
        </is>
      </c>
      <c r="D217" s="10">
        <f>_xlfn.XLOOKUP(C217,Farmers!$A$5:$A$12,Farmers!$B$5:$B$12,"Check ID")</f>
        <v/>
      </c>
      <c r="E217" s="5" t="n">
        <v>3.9</v>
      </c>
      <c r="F217" s="5" t="n">
        <v>4.4</v>
      </c>
      <c r="G217" s="5" t="n">
        <v>8.300000000000001</v>
      </c>
      <c r="H217" s="11">
        <f>_xlfn.XLOOKUP(F217,Setup!$A$10:$A$17,Setup!$B$10:$B$17,0,-1)-IF(G217&lt;Setup!$B$6,Setup!$B$7,0)</f>
        <v/>
      </c>
      <c r="I217" s="11">
        <f>ROUND(E217*H217,2)</f>
        <v/>
      </c>
    </row>
    <row r="218">
      <c r="A218" s="4" t="n">
        <v>46309</v>
      </c>
      <c r="B218" s="9" t="inlineStr">
        <is>
          <t>Evening</t>
        </is>
      </c>
      <c r="C218" s="9" t="inlineStr">
        <is>
          <t>F08</t>
        </is>
      </c>
      <c r="D218" s="10">
        <f>_xlfn.XLOOKUP(C218,Farmers!$A$5:$A$12,Farmers!$B$5:$B$12,"Check ID")</f>
        <v/>
      </c>
      <c r="E218" s="5" t="n">
        <v>3.4</v>
      </c>
      <c r="F218" s="5" t="n">
        <v>3.4</v>
      </c>
      <c r="G218" s="5" t="n">
        <v>8.800000000000001</v>
      </c>
      <c r="H218" s="11">
        <f>_xlfn.XLOOKUP(F218,Setup!$A$10:$A$17,Setup!$B$10:$B$17,0,-1)-IF(G218&lt;Setup!$B$6,Setup!$B$7,0)</f>
        <v/>
      </c>
      <c r="I218" s="11">
        <f>ROUND(E218*H218,2)</f>
        <v/>
      </c>
    </row>
    <row r="219">
      <c r="A219" s="4" t="n">
        <v>46310</v>
      </c>
      <c r="B219" s="9" t="inlineStr">
        <is>
          <t>Morning</t>
        </is>
      </c>
      <c r="C219" s="9" t="inlineStr">
        <is>
          <t>F01</t>
        </is>
      </c>
      <c r="D219" s="10">
        <f>_xlfn.XLOOKUP(C219,Farmers!$A$5:$A$12,Farmers!$B$5:$B$12,"Check ID")</f>
        <v/>
      </c>
      <c r="E219" s="5" t="n">
        <v>5.3</v>
      </c>
      <c r="F219" s="5" t="n">
        <v>4.1</v>
      </c>
      <c r="G219" s="5" t="n">
        <v>8.699999999999999</v>
      </c>
      <c r="H219" s="11">
        <f>_xlfn.XLOOKUP(F219,Setup!$A$10:$A$17,Setup!$B$10:$B$17,0,-1)-IF(G219&lt;Setup!$B$6,Setup!$B$7,0)</f>
        <v/>
      </c>
      <c r="I219" s="11">
        <f>ROUND(E219*H219,2)</f>
        <v/>
      </c>
    </row>
    <row r="220">
      <c r="A220" s="4" t="n">
        <v>46310</v>
      </c>
      <c r="B220" s="9" t="inlineStr">
        <is>
          <t>Morning</t>
        </is>
      </c>
      <c r="C220" s="9" t="inlineStr">
        <is>
          <t>F02</t>
        </is>
      </c>
      <c r="D220" s="10">
        <f>_xlfn.XLOOKUP(C220,Farmers!$A$5:$A$12,Farmers!$B$5:$B$12,"Check ID")</f>
        <v/>
      </c>
      <c r="E220" s="5" t="n">
        <v>6.2</v>
      </c>
      <c r="F220" s="5" t="n">
        <v>6.4</v>
      </c>
      <c r="G220" s="5" t="n">
        <v>8.699999999999999</v>
      </c>
      <c r="H220" s="11">
        <f>_xlfn.XLOOKUP(F220,Setup!$A$10:$A$17,Setup!$B$10:$B$17,0,-1)-IF(G220&lt;Setup!$B$6,Setup!$B$7,0)</f>
        <v/>
      </c>
      <c r="I220" s="11">
        <f>ROUND(E220*H220,2)</f>
        <v/>
      </c>
    </row>
    <row r="221">
      <c r="A221" s="4" t="n">
        <v>46310</v>
      </c>
      <c r="B221" s="9" t="inlineStr">
        <is>
          <t>Morning</t>
        </is>
      </c>
      <c r="C221" s="9" t="inlineStr">
        <is>
          <t>F03</t>
        </is>
      </c>
      <c r="D221" s="10">
        <f>_xlfn.XLOOKUP(C221,Farmers!$A$5:$A$12,Farmers!$B$5:$B$12,"Check ID")</f>
        <v/>
      </c>
      <c r="E221" s="5" t="n">
        <v>8.4</v>
      </c>
      <c r="F221" s="5" t="n">
        <v>4.2</v>
      </c>
      <c r="G221" s="5" t="n">
        <v>8.699999999999999</v>
      </c>
      <c r="H221" s="11">
        <f>_xlfn.XLOOKUP(F221,Setup!$A$10:$A$17,Setup!$B$10:$B$17,0,-1)-IF(G221&lt;Setup!$B$6,Setup!$B$7,0)</f>
        <v/>
      </c>
      <c r="I221" s="11">
        <f>ROUND(E221*H221,2)</f>
        <v/>
      </c>
    </row>
    <row r="222">
      <c r="A222" s="4" t="n">
        <v>46310</v>
      </c>
      <c r="B222" s="9" t="inlineStr">
        <is>
          <t>Morning</t>
        </is>
      </c>
      <c r="C222" s="9" t="inlineStr">
        <is>
          <t>F04</t>
        </is>
      </c>
      <c r="D222" s="10">
        <f>_xlfn.XLOOKUP(C222,Farmers!$A$5:$A$12,Farmers!$B$5:$B$12,"Check ID")</f>
        <v/>
      </c>
      <c r="E222" s="5" t="n">
        <v>5.3</v>
      </c>
      <c r="F222" s="5" t="n">
        <v>5.5</v>
      </c>
      <c r="G222" s="5" t="n">
        <v>8.5</v>
      </c>
      <c r="H222" s="11">
        <f>_xlfn.XLOOKUP(F222,Setup!$A$10:$A$17,Setup!$B$10:$B$17,0,-1)-IF(G222&lt;Setup!$B$6,Setup!$B$7,0)</f>
        <v/>
      </c>
      <c r="I222" s="11">
        <f>ROUND(E222*H222,2)</f>
        <v/>
      </c>
    </row>
    <row r="223">
      <c r="A223" s="4" t="n">
        <v>46310</v>
      </c>
      <c r="B223" s="9" t="inlineStr">
        <is>
          <t>Morning</t>
        </is>
      </c>
      <c r="C223" s="9" t="inlineStr">
        <is>
          <t>F05</t>
        </is>
      </c>
      <c r="D223" s="10">
        <f>_xlfn.XLOOKUP(C223,Farmers!$A$5:$A$12,Farmers!$B$5:$B$12,"Check ID")</f>
        <v/>
      </c>
      <c r="E223" s="5" t="n">
        <v>4.8</v>
      </c>
      <c r="F223" s="5" t="n">
        <v>3.5</v>
      </c>
      <c r="G223" s="5" t="n">
        <v>8.4</v>
      </c>
      <c r="H223" s="11">
        <f>_xlfn.XLOOKUP(F223,Setup!$A$10:$A$17,Setup!$B$10:$B$17,0,-1)-IF(G223&lt;Setup!$B$6,Setup!$B$7,0)</f>
        <v/>
      </c>
      <c r="I223" s="11">
        <f>ROUND(E223*H223,2)</f>
        <v/>
      </c>
    </row>
    <row r="224">
      <c r="A224" s="4" t="n">
        <v>46310</v>
      </c>
      <c r="B224" s="9" t="inlineStr">
        <is>
          <t>Morning</t>
        </is>
      </c>
      <c r="C224" s="9" t="inlineStr">
        <is>
          <t>F06</t>
        </is>
      </c>
      <c r="D224" s="10">
        <f>_xlfn.XLOOKUP(C224,Farmers!$A$5:$A$12,Farmers!$B$5:$B$12,"Check ID")</f>
        <v/>
      </c>
      <c r="E224" s="5" t="n">
        <v>12.1</v>
      </c>
      <c r="F224" s="5" t="n">
        <v>6.8</v>
      </c>
      <c r="G224" s="5" t="n">
        <v>8.300000000000001</v>
      </c>
      <c r="H224" s="11">
        <f>_xlfn.XLOOKUP(F224,Setup!$A$10:$A$17,Setup!$B$10:$B$17,0,-1)-IF(G224&lt;Setup!$B$6,Setup!$B$7,0)</f>
        <v/>
      </c>
      <c r="I224" s="11">
        <f>ROUND(E224*H224,2)</f>
        <v/>
      </c>
    </row>
    <row r="225">
      <c r="A225" s="4" t="n">
        <v>46310</v>
      </c>
      <c r="B225" s="9" t="inlineStr">
        <is>
          <t>Morning</t>
        </is>
      </c>
      <c r="C225" s="9" t="inlineStr">
        <is>
          <t>F07</t>
        </is>
      </c>
      <c r="D225" s="10">
        <f>_xlfn.XLOOKUP(C225,Farmers!$A$5:$A$12,Farmers!$B$5:$B$12,"Check ID")</f>
        <v/>
      </c>
      <c r="E225" s="5" t="n">
        <v>4.3</v>
      </c>
      <c r="F225" s="5" t="n">
        <v>4.4</v>
      </c>
      <c r="G225" s="5" t="n">
        <v>8.800000000000001</v>
      </c>
      <c r="H225" s="11">
        <f>_xlfn.XLOOKUP(F225,Setup!$A$10:$A$17,Setup!$B$10:$B$17,0,-1)-IF(G225&lt;Setup!$B$6,Setup!$B$7,0)</f>
        <v/>
      </c>
      <c r="I225" s="11">
        <f>ROUND(E225*H225,2)</f>
        <v/>
      </c>
    </row>
    <row r="226">
      <c r="A226" s="4" t="n">
        <v>46310</v>
      </c>
      <c r="B226" s="9" t="inlineStr">
        <is>
          <t>Morning</t>
        </is>
      </c>
      <c r="C226" s="9" t="inlineStr">
        <is>
          <t>F08</t>
        </is>
      </c>
      <c r="D226" s="10">
        <f>_xlfn.XLOOKUP(C226,Farmers!$A$5:$A$12,Farmers!$B$5:$B$12,"Check ID")</f>
        <v/>
      </c>
      <c r="E226" s="5" t="n">
        <v>3.8</v>
      </c>
      <c r="F226" s="5" t="n">
        <v>3.4</v>
      </c>
      <c r="G226" s="5" t="n">
        <v>8.5</v>
      </c>
      <c r="H226" s="11">
        <f>_xlfn.XLOOKUP(F226,Setup!$A$10:$A$17,Setup!$B$10:$B$17,0,-1)-IF(G226&lt;Setup!$B$6,Setup!$B$7,0)</f>
        <v/>
      </c>
      <c r="I226" s="11">
        <f>ROUND(E226*H226,2)</f>
        <v/>
      </c>
    </row>
    <row r="227">
      <c r="A227" s="4" t="n">
        <v>46310</v>
      </c>
      <c r="B227" s="9" t="inlineStr">
        <is>
          <t>Evening</t>
        </is>
      </c>
      <c r="C227" s="9" t="inlineStr">
        <is>
          <t>F01</t>
        </is>
      </c>
      <c r="D227" s="10">
        <f>_xlfn.XLOOKUP(C227,Farmers!$A$5:$A$12,Farmers!$B$5:$B$12,"Check ID")</f>
        <v/>
      </c>
      <c r="E227" s="5" t="n">
        <v>4.6</v>
      </c>
      <c r="F227" s="5" t="n">
        <v>3.8</v>
      </c>
      <c r="G227" s="5" t="n">
        <v>8.699999999999999</v>
      </c>
      <c r="H227" s="11">
        <f>_xlfn.XLOOKUP(F227,Setup!$A$10:$A$17,Setup!$B$10:$B$17,0,-1)-IF(G227&lt;Setup!$B$6,Setup!$B$7,0)</f>
        <v/>
      </c>
      <c r="I227" s="11">
        <f>ROUND(E227*H227,2)</f>
        <v/>
      </c>
    </row>
    <row r="228">
      <c r="A228" s="4" t="n">
        <v>46310</v>
      </c>
      <c r="B228" s="9" t="inlineStr">
        <is>
          <t>Evening</t>
        </is>
      </c>
      <c r="C228" s="9" t="inlineStr">
        <is>
          <t>F02</t>
        </is>
      </c>
      <c r="D228" s="10">
        <f>_xlfn.XLOOKUP(C228,Farmers!$A$5:$A$12,Farmers!$B$5:$B$12,"Check ID")</f>
        <v/>
      </c>
      <c r="E228" s="5" t="n">
        <v>5.5</v>
      </c>
      <c r="F228" s="5" t="n">
        <v>6.4</v>
      </c>
      <c r="G228" s="5" t="n">
        <v>8.9</v>
      </c>
      <c r="H228" s="11">
        <f>_xlfn.XLOOKUP(F228,Setup!$A$10:$A$17,Setup!$B$10:$B$17,0,-1)-IF(G228&lt;Setup!$B$6,Setup!$B$7,0)</f>
        <v/>
      </c>
      <c r="I228" s="11">
        <f>ROUND(E228*H228,2)</f>
        <v/>
      </c>
    </row>
    <row r="229">
      <c r="A229" s="4" t="n">
        <v>46310</v>
      </c>
      <c r="B229" s="9" t="inlineStr">
        <is>
          <t>Evening</t>
        </is>
      </c>
      <c r="C229" s="9" t="inlineStr">
        <is>
          <t>F03</t>
        </is>
      </c>
      <c r="D229" s="10">
        <f>_xlfn.XLOOKUP(C229,Farmers!$A$5:$A$12,Farmers!$B$5:$B$12,"Check ID")</f>
        <v/>
      </c>
      <c r="E229" s="5" t="n">
        <v>6.9</v>
      </c>
      <c r="F229" s="5" t="n">
        <v>4.4</v>
      </c>
      <c r="G229" s="5" t="n">
        <v>8.300000000000001</v>
      </c>
      <c r="H229" s="11">
        <f>_xlfn.XLOOKUP(F229,Setup!$A$10:$A$17,Setup!$B$10:$B$17,0,-1)-IF(G229&lt;Setup!$B$6,Setup!$B$7,0)</f>
        <v/>
      </c>
      <c r="I229" s="11">
        <f>ROUND(E229*H229,2)</f>
        <v/>
      </c>
    </row>
    <row r="230">
      <c r="A230" s="4" t="n">
        <v>46310</v>
      </c>
      <c r="B230" s="9" t="inlineStr">
        <is>
          <t>Evening</t>
        </is>
      </c>
      <c r="C230" s="9" t="inlineStr">
        <is>
          <t>F04</t>
        </is>
      </c>
      <c r="D230" s="10">
        <f>_xlfn.XLOOKUP(C230,Farmers!$A$5:$A$12,Farmers!$B$5:$B$12,"Check ID")</f>
        <v/>
      </c>
      <c r="E230" s="5" t="n">
        <v>5.1</v>
      </c>
      <c r="F230" s="5" t="n">
        <v>5.6</v>
      </c>
      <c r="G230" s="5" t="n">
        <v>8.6</v>
      </c>
      <c r="H230" s="11">
        <f>_xlfn.XLOOKUP(F230,Setup!$A$10:$A$17,Setup!$B$10:$B$17,0,-1)-IF(G230&lt;Setup!$B$6,Setup!$B$7,0)</f>
        <v/>
      </c>
      <c r="I230" s="11">
        <f>ROUND(E230*H230,2)</f>
        <v/>
      </c>
    </row>
    <row r="231">
      <c r="A231" s="4" t="n">
        <v>46310</v>
      </c>
      <c r="B231" s="9" t="inlineStr">
        <is>
          <t>Evening</t>
        </is>
      </c>
      <c r="C231" s="9" t="inlineStr">
        <is>
          <t>F05</t>
        </is>
      </c>
      <c r="D231" s="10">
        <f>_xlfn.XLOOKUP(C231,Farmers!$A$5:$A$12,Farmers!$B$5:$B$12,"Check ID")</f>
        <v/>
      </c>
      <c r="E231" s="5" t="n">
        <v>5.3</v>
      </c>
      <c r="F231" s="5" t="n">
        <v>3.9</v>
      </c>
      <c r="G231" s="5" t="n">
        <v>8.4</v>
      </c>
      <c r="H231" s="11">
        <f>_xlfn.XLOOKUP(F231,Setup!$A$10:$A$17,Setup!$B$10:$B$17,0,-1)-IF(G231&lt;Setup!$B$6,Setup!$B$7,0)</f>
        <v/>
      </c>
      <c r="I231" s="11">
        <f>ROUND(E231*H231,2)</f>
        <v/>
      </c>
    </row>
    <row r="232">
      <c r="A232" s="4" t="n">
        <v>46310</v>
      </c>
      <c r="B232" s="9" t="inlineStr">
        <is>
          <t>Evening</t>
        </is>
      </c>
      <c r="C232" s="9" t="inlineStr">
        <is>
          <t>F06</t>
        </is>
      </c>
      <c r="D232" s="10">
        <f>_xlfn.XLOOKUP(C232,Farmers!$A$5:$A$12,Farmers!$B$5:$B$12,"Check ID")</f>
        <v/>
      </c>
      <c r="E232" s="5" t="n">
        <v>11.5</v>
      </c>
      <c r="F232" s="5" t="n">
        <v>6.8</v>
      </c>
      <c r="G232" s="5" t="n">
        <v>8.9</v>
      </c>
      <c r="H232" s="11">
        <f>_xlfn.XLOOKUP(F232,Setup!$A$10:$A$17,Setup!$B$10:$B$17,0,-1)-IF(G232&lt;Setup!$B$6,Setup!$B$7,0)</f>
        <v/>
      </c>
      <c r="I232" s="11">
        <f>ROUND(E232*H232,2)</f>
        <v/>
      </c>
    </row>
    <row r="233">
      <c r="A233" s="4" t="n">
        <v>46310</v>
      </c>
      <c r="B233" s="9" t="inlineStr">
        <is>
          <t>Evening</t>
        </is>
      </c>
      <c r="C233" s="9" t="inlineStr">
        <is>
          <t>F07</t>
        </is>
      </c>
      <c r="D233" s="10">
        <f>_xlfn.XLOOKUP(C233,Farmers!$A$5:$A$12,Farmers!$B$5:$B$12,"Check ID")</f>
        <v/>
      </c>
      <c r="E233" s="5" t="n">
        <v>3.8</v>
      </c>
      <c r="F233" s="5" t="n">
        <v>4.5</v>
      </c>
      <c r="G233" s="5" t="n">
        <v>8.800000000000001</v>
      </c>
      <c r="H233" s="11">
        <f>_xlfn.XLOOKUP(F233,Setup!$A$10:$A$17,Setup!$B$10:$B$17,0,-1)-IF(G233&lt;Setup!$B$6,Setup!$B$7,0)</f>
        <v/>
      </c>
      <c r="I233" s="11">
        <f>ROUND(E233*H233,2)</f>
        <v/>
      </c>
    </row>
    <row r="234">
      <c r="A234" s="4" t="n">
        <v>46310</v>
      </c>
      <c r="B234" s="9" t="inlineStr">
        <is>
          <t>Evening</t>
        </is>
      </c>
      <c r="C234" s="9" t="inlineStr">
        <is>
          <t>F08</t>
        </is>
      </c>
      <c r="D234" s="10">
        <f>_xlfn.XLOOKUP(C234,Farmers!$A$5:$A$12,Farmers!$B$5:$B$12,"Check ID")</f>
        <v/>
      </c>
      <c r="E234" s="5" t="n">
        <v>4.1</v>
      </c>
      <c r="F234" s="5" t="n">
        <v>3.4</v>
      </c>
      <c r="G234" s="5" t="n">
        <v>8.300000000000001</v>
      </c>
      <c r="H234" s="11">
        <f>_xlfn.XLOOKUP(F234,Setup!$A$10:$A$17,Setup!$B$10:$B$17,0,-1)-IF(G234&lt;Setup!$B$6,Setup!$B$7,0)</f>
        <v/>
      </c>
      <c r="I234" s="11">
        <f>ROUND(E234*H234,2)</f>
        <v/>
      </c>
    </row>
    <row r="235">
      <c r="A235" s="4" t="n">
        <v>46311</v>
      </c>
      <c r="B235" s="9" t="inlineStr">
        <is>
          <t>Morning</t>
        </is>
      </c>
      <c r="C235" s="9" t="inlineStr">
        <is>
          <t>F01</t>
        </is>
      </c>
      <c r="D235" s="10">
        <f>_xlfn.XLOOKUP(C235,Farmers!$A$5:$A$12,Farmers!$B$5:$B$12,"Check ID")</f>
        <v/>
      </c>
      <c r="E235" s="5" t="n">
        <v>4.4</v>
      </c>
      <c r="F235" s="5" t="n">
        <v>3.8</v>
      </c>
      <c r="G235" s="5" t="n">
        <v>8.699999999999999</v>
      </c>
      <c r="H235" s="11">
        <f>_xlfn.XLOOKUP(F235,Setup!$A$10:$A$17,Setup!$B$10:$B$17,0,-1)-IF(G235&lt;Setup!$B$6,Setup!$B$7,0)</f>
        <v/>
      </c>
      <c r="I235" s="11">
        <f>ROUND(E235*H235,2)</f>
        <v/>
      </c>
    </row>
    <row r="236">
      <c r="A236" s="4" t="n">
        <v>46311</v>
      </c>
      <c r="B236" s="9" t="inlineStr">
        <is>
          <t>Morning</t>
        </is>
      </c>
      <c r="C236" s="9" t="inlineStr">
        <is>
          <t>F02</t>
        </is>
      </c>
      <c r="D236" s="10">
        <f>_xlfn.XLOOKUP(C236,Farmers!$A$5:$A$12,Farmers!$B$5:$B$12,"Check ID")</f>
        <v/>
      </c>
      <c r="E236" s="5" t="n">
        <v>5.5</v>
      </c>
      <c r="F236" s="5" t="n">
        <v>5.9</v>
      </c>
      <c r="G236" s="5" t="n">
        <v>8.5</v>
      </c>
      <c r="H236" s="11">
        <f>_xlfn.XLOOKUP(F236,Setup!$A$10:$A$17,Setup!$B$10:$B$17,0,-1)-IF(G236&lt;Setup!$B$6,Setup!$B$7,0)</f>
        <v/>
      </c>
      <c r="I236" s="11">
        <f>ROUND(E236*H236,2)</f>
        <v/>
      </c>
    </row>
    <row r="237">
      <c r="A237" s="4" t="n">
        <v>46311</v>
      </c>
      <c r="B237" s="9" t="inlineStr">
        <is>
          <t>Morning</t>
        </is>
      </c>
      <c r="C237" s="9" t="inlineStr">
        <is>
          <t>F03</t>
        </is>
      </c>
      <c r="D237" s="10">
        <f>_xlfn.XLOOKUP(C237,Farmers!$A$5:$A$12,Farmers!$B$5:$B$12,"Check ID")</f>
        <v/>
      </c>
      <c r="E237" s="5" t="n">
        <v>8.6</v>
      </c>
      <c r="F237" s="5" t="n">
        <v>4.5</v>
      </c>
      <c r="G237" s="5" t="n">
        <v>8.5</v>
      </c>
      <c r="H237" s="11">
        <f>_xlfn.XLOOKUP(F237,Setup!$A$10:$A$17,Setup!$B$10:$B$17,0,-1)-IF(G237&lt;Setup!$B$6,Setup!$B$7,0)</f>
        <v/>
      </c>
      <c r="I237" s="11">
        <f>ROUND(E237*H237,2)</f>
        <v/>
      </c>
    </row>
    <row r="238">
      <c r="A238" s="4" t="n">
        <v>46311</v>
      </c>
      <c r="B238" s="9" t="inlineStr">
        <is>
          <t>Morning</t>
        </is>
      </c>
      <c r="C238" s="9" t="inlineStr">
        <is>
          <t>F04</t>
        </is>
      </c>
      <c r="D238" s="10">
        <f>_xlfn.XLOOKUP(C238,Farmers!$A$5:$A$12,Farmers!$B$5:$B$12,"Check ID")</f>
        <v/>
      </c>
      <c r="E238" s="5" t="n">
        <v>4.7</v>
      </c>
      <c r="F238" s="5" t="n">
        <v>5.6</v>
      </c>
      <c r="G238" s="5" t="n">
        <v>8.9</v>
      </c>
      <c r="H238" s="11">
        <f>_xlfn.XLOOKUP(F238,Setup!$A$10:$A$17,Setup!$B$10:$B$17,0,-1)-IF(G238&lt;Setup!$B$6,Setup!$B$7,0)</f>
        <v/>
      </c>
      <c r="I238" s="11">
        <f>ROUND(E238*H238,2)</f>
        <v/>
      </c>
    </row>
    <row r="239">
      <c r="A239" s="4" t="n">
        <v>46311</v>
      </c>
      <c r="B239" s="9" t="inlineStr">
        <is>
          <t>Morning</t>
        </is>
      </c>
      <c r="C239" s="9" t="inlineStr">
        <is>
          <t>F05</t>
        </is>
      </c>
      <c r="D239" s="10">
        <f>_xlfn.XLOOKUP(C239,Farmers!$A$5:$A$12,Farmers!$B$5:$B$12,"Check ID")</f>
        <v/>
      </c>
      <c r="E239" s="5" t="n">
        <v>4.8</v>
      </c>
      <c r="F239" s="5" t="n">
        <v>4</v>
      </c>
      <c r="G239" s="5" t="n">
        <v>8.699999999999999</v>
      </c>
      <c r="H239" s="11">
        <f>_xlfn.XLOOKUP(F239,Setup!$A$10:$A$17,Setup!$B$10:$B$17,0,-1)-IF(G239&lt;Setup!$B$6,Setup!$B$7,0)</f>
        <v/>
      </c>
      <c r="I239" s="11">
        <f>ROUND(E239*H239,2)</f>
        <v/>
      </c>
    </row>
    <row r="240">
      <c r="A240" s="4" t="n">
        <v>46311</v>
      </c>
      <c r="B240" s="9" t="inlineStr">
        <is>
          <t>Morning</t>
        </is>
      </c>
      <c r="C240" s="9" t="inlineStr">
        <is>
          <t>F06</t>
        </is>
      </c>
      <c r="D240" s="10">
        <f>_xlfn.XLOOKUP(C240,Farmers!$A$5:$A$12,Farmers!$B$5:$B$12,"Check ID")</f>
        <v/>
      </c>
      <c r="E240" s="5" t="n">
        <v>11</v>
      </c>
      <c r="F240" s="5" t="n">
        <v>6.6</v>
      </c>
      <c r="G240" s="5" t="n">
        <v>8.9</v>
      </c>
      <c r="H240" s="11">
        <f>_xlfn.XLOOKUP(F240,Setup!$A$10:$A$17,Setup!$B$10:$B$17,0,-1)-IF(G240&lt;Setup!$B$6,Setup!$B$7,0)</f>
        <v/>
      </c>
      <c r="I240" s="11">
        <f>ROUND(E240*H240,2)</f>
        <v/>
      </c>
    </row>
    <row r="241">
      <c r="A241" s="4" t="n">
        <v>46311</v>
      </c>
      <c r="B241" s="9" t="inlineStr">
        <is>
          <t>Morning</t>
        </is>
      </c>
      <c r="C241" s="9" t="inlineStr">
        <is>
          <t>F07</t>
        </is>
      </c>
      <c r="D241" s="10">
        <f>_xlfn.XLOOKUP(C241,Farmers!$A$5:$A$12,Farmers!$B$5:$B$12,"Check ID")</f>
        <v/>
      </c>
      <c r="E241" s="5" t="n">
        <v>4.2</v>
      </c>
      <c r="F241" s="5" t="n">
        <v>4.6</v>
      </c>
      <c r="G241" s="5" t="n">
        <v>8.5</v>
      </c>
      <c r="H241" s="11">
        <f>_xlfn.XLOOKUP(F241,Setup!$A$10:$A$17,Setup!$B$10:$B$17,0,-1)-IF(G241&lt;Setup!$B$6,Setup!$B$7,0)</f>
        <v/>
      </c>
      <c r="I241" s="11">
        <f>ROUND(E241*H241,2)</f>
        <v/>
      </c>
    </row>
    <row r="242">
      <c r="A242" s="4" t="n">
        <v>46311</v>
      </c>
      <c r="B242" s="9" t="inlineStr">
        <is>
          <t>Morning</t>
        </is>
      </c>
      <c r="C242" s="9" t="inlineStr">
        <is>
          <t>F08</t>
        </is>
      </c>
      <c r="D242" s="10">
        <f>_xlfn.XLOOKUP(C242,Farmers!$A$5:$A$12,Farmers!$B$5:$B$12,"Check ID")</f>
        <v/>
      </c>
      <c r="E242" s="5" t="n">
        <v>3.6</v>
      </c>
      <c r="F242" s="5" t="n">
        <v>3.5</v>
      </c>
      <c r="G242" s="5" t="n">
        <v>8.4</v>
      </c>
      <c r="H242" s="11">
        <f>_xlfn.XLOOKUP(F242,Setup!$A$10:$A$17,Setup!$B$10:$B$17,0,-1)-IF(G242&lt;Setup!$B$6,Setup!$B$7,0)</f>
        <v/>
      </c>
      <c r="I242" s="11">
        <f>ROUND(E242*H242,2)</f>
        <v/>
      </c>
    </row>
    <row r="243">
      <c r="A243" s="4" t="n">
        <v>46311</v>
      </c>
      <c r="B243" s="9" t="inlineStr">
        <is>
          <t>Evening</t>
        </is>
      </c>
      <c r="C243" s="9" t="inlineStr">
        <is>
          <t>F01</t>
        </is>
      </c>
      <c r="D243" s="10">
        <f>_xlfn.XLOOKUP(C243,Farmers!$A$5:$A$12,Farmers!$B$5:$B$12,"Check ID")</f>
        <v/>
      </c>
      <c r="E243" s="5" t="n">
        <v>4.5</v>
      </c>
      <c r="F243" s="5" t="n">
        <v>3.9</v>
      </c>
      <c r="G243" s="5" t="n">
        <v>8.4</v>
      </c>
      <c r="H243" s="11">
        <f>_xlfn.XLOOKUP(F243,Setup!$A$10:$A$17,Setup!$B$10:$B$17,0,-1)-IF(G243&lt;Setup!$B$6,Setup!$B$7,0)</f>
        <v/>
      </c>
      <c r="I243" s="11">
        <f>ROUND(E243*H243,2)</f>
        <v/>
      </c>
    </row>
    <row r="244">
      <c r="A244" s="4" t="n">
        <v>46311</v>
      </c>
      <c r="B244" s="9" t="inlineStr">
        <is>
          <t>Evening</t>
        </is>
      </c>
      <c r="C244" s="9" t="inlineStr">
        <is>
          <t>F02</t>
        </is>
      </c>
      <c r="D244" s="10">
        <f>_xlfn.XLOOKUP(C244,Farmers!$A$5:$A$12,Farmers!$B$5:$B$12,"Check ID")</f>
        <v/>
      </c>
      <c r="E244" s="5" t="n">
        <v>5.7</v>
      </c>
      <c r="F244" s="5" t="n">
        <v>6.5</v>
      </c>
      <c r="G244" s="5" t="n">
        <v>8.699999999999999</v>
      </c>
      <c r="H244" s="11">
        <f>_xlfn.XLOOKUP(F244,Setup!$A$10:$A$17,Setup!$B$10:$B$17,0,-1)-IF(G244&lt;Setup!$B$6,Setup!$B$7,0)</f>
        <v/>
      </c>
      <c r="I244" s="11">
        <f>ROUND(E244*H244,2)</f>
        <v/>
      </c>
    </row>
    <row r="245">
      <c r="A245" s="4" t="n">
        <v>46311</v>
      </c>
      <c r="B245" s="9" t="inlineStr">
        <is>
          <t>Evening</t>
        </is>
      </c>
      <c r="C245" s="9" t="inlineStr">
        <is>
          <t>F03</t>
        </is>
      </c>
      <c r="D245" s="10">
        <f>_xlfn.XLOOKUP(C245,Farmers!$A$5:$A$12,Farmers!$B$5:$B$12,"Check ID")</f>
        <v/>
      </c>
      <c r="E245" s="5" t="n">
        <v>8.5</v>
      </c>
      <c r="F245" s="5" t="n">
        <v>4.2</v>
      </c>
      <c r="G245" s="5" t="n">
        <v>8.300000000000001</v>
      </c>
      <c r="H245" s="11">
        <f>_xlfn.XLOOKUP(F245,Setup!$A$10:$A$17,Setup!$B$10:$B$17,0,-1)-IF(G245&lt;Setup!$B$6,Setup!$B$7,0)</f>
        <v/>
      </c>
      <c r="I245" s="11">
        <f>ROUND(E245*H245,2)</f>
        <v/>
      </c>
    </row>
    <row r="246">
      <c r="A246" s="4" t="n">
        <v>46311</v>
      </c>
      <c r="B246" s="9" t="inlineStr">
        <is>
          <t>Evening</t>
        </is>
      </c>
      <c r="C246" s="9" t="inlineStr">
        <is>
          <t>F04</t>
        </is>
      </c>
      <c r="D246" s="10">
        <f>_xlfn.XLOOKUP(C246,Farmers!$A$5:$A$12,Farmers!$B$5:$B$12,"Check ID")</f>
        <v/>
      </c>
      <c r="E246" s="5" t="n">
        <v>4.5</v>
      </c>
      <c r="F246" s="5" t="n">
        <v>5.9</v>
      </c>
      <c r="G246" s="5" t="n">
        <v>8.800000000000001</v>
      </c>
      <c r="H246" s="11">
        <f>_xlfn.XLOOKUP(F246,Setup!$A$10:$A$17,Setup!$B$10:$B$17,0,-1)-IF(G246&lt;Setup!$B$6,Setup!$B$7,0)</f>
        <v/>
      </c>
      <c r="I246" s="11">
        <f>ROUND(E246*H246,2)</f>
        <v/>
      </c>
    </row>
    <row r="247">
      <c r="A247" s="4" t="n">
        <v>46311</v>
      </c>
      <c r="B247" s="9" t="inlineStr">
        <is>
          <t>Evening</t>
        </is>
      </c>
      <c r="C247" s="9" t="inlineStr">
        <is>
          <t>F05</t>
        </is>
      </c>
      <c r="D247" s="10">
        <f>_xlfn.XLOOKUP(C247,Farmers!$A$5:$A$12,Farmers!$B$5:$B$12,"Check ID")</f>
        <v/>
      </c>
      <c r="E247" s="5" t="n">
        <v>5.2</v>
      </c>
      <c r="F247" s="5" t="n">
        <v>4</v>
      </c>
      <c r="G247" s="5" t="n">
        <v>8.800000000000001</v>
      </c>
      <c r="H247" s="11">
        <f>_xlfn.XLOOKUP(F247,Setup!$A$10:$A$17,Setup!$B$10:$B$17,0,-1)-IF(G247&lt;Setup!$B$6,Setup!$B$7,0)</f>
        <v/>
      </c>
      <c r="I247" s="11">
        <f>ROUND(E247*H247,2)</f>
        <v/>
      </c>
    </row>
    <row r="248">
      <c r="A248" s="4" t="n">
        <v>46311</v>
      </c>
      <c r="B248" s="9" t="inlineStr">
        <is>
          <t>Evening</t>
        </is>
      </c>
      <c r="C248" s="9" t="inlineStr">
        <is>
          <t>F06</t>
        </is>
      </c>
      <c r="D248" s="10">
        <f>_xlfn.XLOOKUP(C248,Farmers!$A$5:$A$12,Farmers!$B$5:$B$12,"Check ID")</f>
        <v/>
      </c>
      <c r="E248" s="5" t="n">
        <v>10.8</v>
      </c>
      <c r="F248" s="5" t="n">
        <v>6.9</v>
      </c>
      <c r="G248" s="5" t="n">
        <v>8.300000000000001</v>
      </c>
      <c r="H248" s="11">
        <f>_xlfn.XLOOKUP(F248,Setup!$A$10:$A$17,Setup!$B$10:$B$17,0,-1)-IF(G248&lt;Setup!$B$6,Setup!$B$7,0)</f>
        <v/>
      </c>
      <c r="I248" s="11">
        <f>ROUND(E248*H248,2)</f>
        <v/>
      </c>
    </row>
    <row r="249">
      <c r="A249" s="4" t="n">
        <v>46311</v>
      </c>
      <c r="B249" s="9" t="inlineStr">
        <is>
          <t>Evening</t>
        </is>
      </c>
      <c r="C249" s="9" t="inlineStr">
        <is>
          <t>F07</t>
        </is>
      </c>
      <c r="D249" s="10">
        <f>_xlfn.XLOOKUP(C249,Farmers!$A$5:$A$12,Farmers!$B$5:$B$12,"Check ID")</f>
        <v/>
      </c>
      <c r="E249" s="5" t="n">
        <v>4</v>
      </c>
      <c r="F249" s="5" t="n">
        <v>4.8</v>
      </c>
      <c r="G249" s="5" t="n">
        <v>8.699999999999999</v>
      </c>
      <c r="H249" s="11">
        <f>_xlfn.XLOOKUP(F249,Setup!$A$10:$A$17,Setup!$B$10:$B$17,0,-1)-IF(G249&lt;Setup!$B$6,Setup!$B$7,0)</f>
        <v/>
      </c>
      <c r="I249" s="11">
        <f>ROUND(E249*H249,2)</f>
        <v/>
      </c>
    </row>
    <row r="250">
      <c r="A250" s="4" t="n">
        <v>46311</v>
      </c>
      <c r="B250" s="9" t="inlineStr">
        <is>
          <t>Evening</t>
        </is>
      </c>
      <c r="C250" s="9" t="inlineStr">
        <is>
          <t>F08</t>
        </is>
      </c>
      <c r="D250" s="10">
        <f>_xlfn.XLOOKUP(C250,Farmers!$A$5:$A$12,Farmers!$B$5:$B$12,"Check ID")</f>
        <v/>
      </c>
      <c r="E250" s="5" t="n">
        <v>4.3</v>
      </c>
      <c r="F250" s="5" t="n">
        <v>3.6</v>
      </c>
      <c r="G250" s="5" t="n">
        <v>8.800000000000001</v>
      </c>
      <c r="H250" s="11">
        <f>_xlfn.XLOOKUP(F250,Setup!$A$10:$A$17,Setup!$B$10:$B$17,0,-1)-IF(G250&lt;Setup!$B$6,Setup!$B$7,0)</f>
        <v/>
      </c>
      <c r="I250" s="11">
        <f>ROUND(E250*H250,2)</f>
        <v/>
      </c>
    </row>
    <row r="251">
      <c r="A251" s="4" t="n">
        <v>46312</v>
      </c>
      <c r="B251" s="9" t="inlineStr">
        <is>
          <t>Morning</t>
        </is>
      </c>
      <c r="C251" s="9" t="inlineStr">
        <is>
          <t>F01</t>
        </is>
      </c>
      <c r="D251" s="10">
        <f>_xlfn.XLOOKUP(C251,Farmers!$A$5:$A$12,Farmers!$B$5:$B$12,"Check ID")</f>
        <v/>
      </c>
      <c r="E251" s="5" t="n">
        <v>4.7</v>
      </c>
      <c r="F251" s="5" t="n">
        <v>3.9</v>
      </c>
      <c r="G251" s="5" t="n">
        <v>8.4</v>
      </c>
      <c r="H251" s="11">
        <f>_xlfn.XLOOKUP(F251,Setup!$A$10:$A$17,Setup!$B$10:$B$17,0,-1)-IF(G251&lt;Setup!$B$6,Setup!$B$7,0)</f>
        <v/>
      </c>
      <c r="I251" s="11">
        <f>ROUND(E251*H251,2)</f>
        <v/>
      </c>
    </row>
    <row r="252">
      <c r="A252" s="4" t="n">
        <v>46312</v>
      </c>
      <c r="B252" s="9" t="inlineStr">
        <is>
          <t>Morning</t>
        </is>
      </c>
      <c r="C252" s="9" t="inlineStr">
        <is>
          <t>F02</t>
        </is>
      </c>
      <c r="D252" s="10">
        <f>_xlfn.XLOOKUP(C252,Farmers!$A$5:$A$12,Farmers!$B$5:$B$12,"Check ID")</f>
        <v/>
      </c>
      <c r="E252" s="5" t="n">
        <v>5.7</v>
      </c>
      <c r="F252" s="5" t="n">
        <v>6.4</v>
      </c>
      <c r="G252" s="5" t="n">
        <v>8.300000000000001</v>
      </c>
      <c r="H252" s="11">
        <f>_xlfn.XLOOKUP(F252,Setup!$A$10:$A$17,Setup!$B$10:$B$17,0,-1)-IF(G252&lt;Setup!$B$6,Setup!$B$7,0)</f>
        <v/>
      </c>
      <c r="I252" s="11">
        <f>ROUND(E252*H252,2)</f>
        <v/>
      </c>
    </row>
    <row r="253">
      <c r="A253" s="4" t="n">
        <v>46312</v>
      </c>
      <c r="B253" s="9" t="inlineStr">
        <is>
          <t>Morning</t>
        </is>
      </c>
      <c r="C253" s="9" t="inlineStr">
        <is>
          <t>F03</t>
        </is>
      </c>
      <c r="D253" s="10">
        <f>_xlfn.XLOOKUP(C253,Farmers!$A$5:$A$12,Farmers!$B$5:$B$12,"Check ID")</f>
        <v/>
      </c>
      <c r="E253" s="5" t="n">
        <v>8.800000000000001</v>
      </c>
      <c r="F253" s="5" t="n">
        <v>4.3</v>
      </c>
      <c r="G253" s="5" t="n">
        <v>8.300000000000001</v>
      </c>
      <c r="H253" s="11">
        <f>_xlfn.XLOOKUP(F253,Setup!$A$10:$A$17,Setup!$B$10:$B$17,0,-1)-IF(G253&lt;Setup!$B$6,Setup!$B$7,0)</f>
        <v/>
      </c>
      <c r="I253" s="11">
        <f>ROUND(E253*H253,2)</f>
        <v/>
      </c>
    </row>
    <row r="254">
      <c r="A254" s="4" t="n">
        <v>46312</v>
      </c>
      <c r="B254" s="9" t="inlineStr">
        <is>
          <t>Morning</t>
        </is>
      </c>
      <c r="C254" s="9" t="inlineStr">
        <is>
          <t>F04</t>
        </is>
      </c>
      <c r="D254" s="10">
        <f>_xlfn.XLOOKUP(C254,Farmers!$A$5:$A$12,Farmers!$B$5:$B$12,"Check ID")</f>
        <v/>
      </c>
      <c r="E254" s="5" t="n">
        <v>4.4</v>
      </c>
      <c r="F254" s="5" t="n">
        <v>5.7</v>
      </c>
      <c r="G254" s="5" t="n">
        <v>8.800000000000001</v>
      </c>
      <c r="H254" s="11">
        <f>_xlfn.XLOOKUP(F254,Setup!$A$10:$A$17,Setup!$B$10:$B$17,0,-1)-IF(G254&lt;Setup!$B$6,Setup!$B$7,0)</f>
        <v/>
      </c>
      <c r="I254" s="11">
        <f>ROUND(E254*H254,2)</f>
        <v/>
      </c>
    </row>
    <row r="255">
      <c r="A255" s="4" t="n">
        <v>46312</v>
      </c>
      <c r="B255" s="9" t="inlineStr">
        <is>
          <t>Morning</t>
        </is>
      </c>
      <c r="C255" s="9" t="inlineStr">
        <is>
          <t>F05</t>
        </is>
      </c>
      <c r="D255" s="10">
        <f>_xlfn.XLOOKUP(C255,Farmers!$A$5:$A$12,Farmers!$B$5:$B$12,"Check ID")</f>
        <v/>
      </c>
      <c r="E255" s="5" t="n">
        <v>4.5</v>
      </c>
      <c r="F255" s="5" t="n">
        <v>3.6</v>
      </c>
      <c r="G255" s="5" t="n">
        <v>8.800000000000001</v>
      </c>
      <c r="H255" s="11">
        <f>_xlfn.XLOOKUP(F255,Setup!$A$10:$A$17,Setup!$B$10:$B$17,0,-1)-IF(G255&lt;Setup!$B$6,Setup!$B$7,0)</f>
        <v/>
      </c>
      <c r="I255" s="11">
        <f>ROUND(E255*H255,2)</f>
        <v/>
      </c>
    </row>
    <row r="256">
      <c r="A256" s="4" t="n">
        <v>46312</v>
      </c>
      <c r="B256" s="9" t="inlineStr">
        <is>
          <t>Morning</t>
        </is>
      </c>
      <c r="C256" s="9" t="inlineStr">
        <is>
          <t>F06</t>
        </is>
      </c>
      <c r="D256" s="10">
        <f>_xlfn.XLOOKUP(C256,Farmers!$A$5:$A$12,Farmers!$B$5:$B$12,"Check ID")</f>
        <v/>
      </c>
      <c r="E256" s="5" t="n">
        <v>11.3</v>
      </c>
      <c r="F256" s="5" t="n">
        <v>6.5</v>
      </c>
      <c r="G256" s="5" t="n">
        <v>8.699999999999999</v>
      </c>
      <c r="H256" s="11">
        <f>_xlfn.XLOOKUP(F256,Setup!$A$10:$A$17,Setup!$B$10:$B$17,0,-1)-IF(G256&lt;Setup!$B$6,Setup!$B$7,0)</f>
        <v/>
      </c>
      <c r="I256" s="11">
        <f>ROUND(E256*H256,2)</f>
        <v/>
      </c>
    </row>
    <row r="257">
      <c r="A257" s="4" t="n">
        <v>46312</v>
      </c>
      <c r="B257" s="9" t="inlineStr">
        <is>
          <t>Morning</t>
        </is>
      </c>
      <c r="C257" s="9" t="inlineStr">
        <is>
          <t>F07</t>
        </is>
      </c>
      <c r="D257" s="10">
        <f>_xlfn.XLOOKUP(C257,Farmers!$A$5:$A$12,Farmers!$B$5:$B$12,"Check ID")</f>
        <v/>
      </c>
      <c r="E257" s="5" t="n">
        <v>3.5</v>
      </c>
      <c r="F257" s="5" t="n">
        <v>4.6</v>
      </c>
      <c r="G257" s="5" t="n">
        <v>8.800000000000001</v>
      </c>
      <c r="H257" s="11">
        <f>_xlfn.XLOOKUP(F257,Setup!$A$10:$A$17,Setup!$B$10:$B$17,0,-1)-IF(G257&lt;Setup!$B$6,Setup!$B$7,0)</f>
        <v/>
      </c>
      <c r="I257" s="11">
        <f>ROUND(E257*H257,2)</f>
        <v/>
      </c>
    </row>
    <row r="258">
      <c r="A258" s="4" t="n">
        <v>46312</v>
      </c>
      <c r="B258" s="9" t="inlineStr">
        <is>
          <t>Morning</t>
        </is>
      </c>
      <c r="C258" s="9" t="inlineStr">
        <is>
          <t>F08</t>
        </is>
      </c>
      <c r="D258" s="10">
        <f>_xlfn.XLOOKUP(C258,Farmers!$A$5:$A$12,Farmers!$B$5:$B$12,"Check ID")</f>
        <v/>
      </c>
      <c r="E258" s="5" t="n">
        <v>4.2</v>
      </c>
      <c r="F258" s="5" t="n">
        <v>3.7</v>
      </c>
      <c r="G258" s="5" t="n">
        <v>8.5</v>
      </c>
      <c r="H258" s="11">
        <f>_xlfn.XLOOKUP(F258,Setup!$A$10:$A$17,Setup!$B$10:$B$17,0,-1)-IF(G258&lt;Setup!$B$6,Setup!$B$7,0)</f>
        <v/>
      </c>
      <c r="I258" s="11">
        <f>ROUND(E258*H258,2)</f>
        <v/>
      </c>
    </row>
    <row r="259">
      <c r="A259" s="4" t="n">
        <v>46312</v>
      </c>
      <c r="B259" s="9" t="inlineStr">
        <is>
          <t>Evening</t>
        </is>
      </c>
      <c r="C259" s="9" t="inlineStr">
        <is>
          <t>F02</t>
        </is>
      </c>
      <c r="D259" s="10">
        <f>_xlfn.XLOOKUP(C259,Farmers!$A$5:$A$12,Farmers!$B$5:$B$12,"Check ID")</f>
        <v/>
      </c>
      <c r="E259" s="5" t="n">
        <v>6</v>
      </c>
      <c r="F259" s="5" t="n">
        <v>6.3</v>
      </c>
      <c r="G259" s="5" t="n">
        <v>8.699999999999999</v>
      </c>
      <c r="H259" s="11">
        <f>_xlfn.XLOOKUP(F259,Setup!$A$10:$A$17,Setup!$B$10:$B$17,0,-1)-IF(G259&lt;Setup!$B$6,Setup!$B$7,0)</f>
        <v/>
      </c>
      <c r="I259" s="11">
        <f>ROUND(E259*H259,2)</f>
        <v/>
      </c>
    </row>
    <row r="260">
      <c r="A260" s="4" t="n">
        <v>46312</v>
      </c>
      <c r="B260" s="9" t="inlineStr">
        <is>
          <t>Evening</t>
        </is>
      </c>
      <c r="C260" s="9" t="inlineStr">
        <is>
          <t>F03</t>
        </is>
      </c>
      <c r="D260" s="10">
        <f>_xlfn.XLOOKUP(C260,Farmers!$A$5:$A$12,Farmers!$B$5:$B$12,"Check ID")</f>
        <v/>
      </c>
      <c r="E260" s="5" t="n">
        <v>7.9</v>
      </c>
      <c r="F260" s="5" t="n">
        <v>4.5</v>
      </c>
      <c r="G260" s="5" t="n">
        <v>8.5</v>
      </c>
      <c r="H260" s="11">
        <f>_xlfn.XLOOKUP(F260,Setup!$A$10:$A$17,Setup!$B$10:$B$17,0,-1)-IF(G260&lt;Setup!$B$6,Setup!$B$7,0)</f>
        <v/>
      </c>
      <c r="I260" s="11">
        <f>ROUND(E260*H260,2)</f>
        <v/>
      </c>
    </row>
    <row r="261">
      <c r="A261" s="4" t="n">
        <v>46312</v>
      </c>
      <c r="B261" s="9" t="inlineStr">
        <is>
          <t>Evening</t>
        </is>
      </c>
      <c r="C261" s="9" t="inlineStr">
        <is>
          <t>F05</t>
        </is>
      </c>
      <c r="D261" s="10">
        <f>_xlfn.XLOOKUP(C261,Farmers!$A$5:$A$12,Farmers!$B$5:$B$12,"Check ID")</f>
        <v/>
      </c>
      <c r="E261" s="5" t="n">
        <v>4.7</v>
      </c>
      <c r="F261" s="5" t="n">
        <v>3.6</v>
      </c>
      <c r="G261" s="5" t="n">
        <v>8.6</v>
      </c>
      <c r="H261" s="11">
        <f>_xlfn.XLOOKUP(F261,Setup!$A$10:$A$17,Setup!$B$10:$B$17,0,-1)-IF(G261&lt;Setup!$B$6,Setup!$B$7,0)</f>
        <v/>
      </c>
      <c r="I261" s="11">
        <f>ROUND(E261*H261,2)</f>
        <v/>
      </c>
    </row>
    <row r="262">
      <c r="A262" s="4" t="n">
        <v>46312</v>
      </c>
      <c r="B262" s="9" t="inlineStr">
        <is>
          <t>Evening</t>
        </is>
      </c>
      <c r="C262" s="9" t="inlineStr">
        <is>
          <t>F06</t>
        </is>
      </c>
      <c r="D262" s="10">
        <f>_xlfn.XLOOKUP(C262,Farmers!$A$5:$A$12,Farmers!$B$5:$B$12,"Check ID")</f>
        <v/>
      </c>
      <c r="E262" s="5" t="n">
        <v>10.7</v>
      </c>
      <c r="F262" s="5" t="n">
        <v>6.8</v>
      </c>
      <c r="G262" s="5" t="n">
        <v>8.699999999999999</v>
      </c>
      <c r="H262" s="11">
        <f>_xlfn.XLOOKUP(F262,Setup!$A$10:$A$17,Setup!$B$10:$B$17,0,-1)-IF(G262&lt;Setup!$B$6,Setup!$B$7,0)</f>
        <v/>
      </c>
      <c r="I262" s="11">
        <f>ROUND(E262*H262,2)</f>
        <v/>
      </c>
    </row>
    <row r="263">
      <c r="A263" s="4" t="n">
        <v>46312</v>
      </c>
      <c r="B263" s="9" t="inlineStr">
        <is>
          <t>Evening</t>
        </is>
      </c>
      <c r="C263" s="9" t="inlineStr">
        <is>
          <t>F07</t>
        </is>
      </c>
      <c r="D263" s="10">
        <f>_xlfn.XLOOKUP(C263,Farmers!$A$5:$A$12,Farmers!$B$5:$B$12,"Check ID")</f>
        <v/>
      </c>
      <c r="E263" s="5" t="n">
        <v>4</v>
      </c>
      <c r="F263" s="5" t="n">
        <v>4.9</v>
      </c>
      <c r="G263" s="5" t="n">
        <v>8.6</v>
      </c>
      <c r="H263" s="11">
        <f>_xlfn.XLOOKUP(F263,Setup!$A$10:$A$17,Setup!$B$10:$B$17,0,-1)-IF(G263&lt;Setup!$B$6,Setup!$B$7,0)</f>
        <v/>
      </c>
      <c r="I263" s="11">
        <f>ROUND(E263*H263,2)</f>
        <v/>
      </c>
    </row>
    <row r="264">
      <c r="A264" s="4" t="n">
        <v>46312</v>
      </c>
      <c r="B264" s="9" t="inlineStr">
        <is>
          <t>Evening</t>
        </is>
      </c>
      <c r="C264" s="9" t="inlineStr">
        <is>
          <t>F08</t>
        </is>
      </c>
      <c r="D264" s="10">
        <f>_xlfn.XLOOKUP(C264,Farmers!$A$5:$A$12,Farmers!$B$5:$B$12,"Check ID")</f>
        <v/>
      </c>
      <c r="E264" s="5" t="n">
        <v>4.1</v>
      </c>
      <c r="F264" s="5" t="n">
        <v>3.5</v>
      </c>
      <c r="G264" s="5" t="n">
        <v>8.300000000000001</v>
      </c>
      <c r="H264" s="11">
        <f>_xlfn.XLOOKUP(F264,Setup!$A$10:$A$17,Setup!$B$10:$B$17,0,-1)-IF(G264&lt;Setup!$B$6,Setup!$B$7,0)</f>
        <v/>
      </c>
      <c r="I264" s="11">
        <f>ROUND(E264*H264,2)</f>
        <v/>
      </c>
    </row>
  </sheetData>
  <conditionalFormatting sqref="G5:G3000">
    <cfRule type="cellIs" priority="1" operator="lessThan" dxfId="0">
      <formula>Setup!$B$6</formula>
    </cfRule>
  </conditionalFormatting>
  <dataValidations count="2">
    <dataValidation sqref="B5:B3000" showDropDown="0" showInputMessage="0" showErrorMessage="1" allowBlank="1" errorTitle="Not in the list" error="Pick a value from the list" type="list">
      <formula1>=Setup!$D$10:$D$11</formula1>
    </dataValidation>
    <dataValidation sqref="C5:C3000" showDropDown="0" showInputMessage="0" showErrorMessage="1" allowBlank="1" errorTitle="Not in the list" error="Pick a value from the list" type="list">
      <formula1>=Farmers!$A$5:$A$100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1" customWidth="1" min="2" max="2"/>
    <col width="14" customWidth="1" min="3" max="3"/>
  </cols>
  <sheetData>
    <row r="1">
      <c r="A1" s="1" t="inlineStr">
        <is>
          <t>Deductions for the bill period</t>
        </is>
      </c>
    </row>
    <row r="2">
      <c r="A2" s="2" t="inlineStr">
        <is>
          <t>Cattle feed, advances and other amounts to recover from this bill.</t>
        </is>
      </c>
    </row>
    <row r="4">
      <c r="A4" s="7" t="inlineStr">
        <is>
          <t>Farmer ID</t>
        </is>
      </c>
      <c r="B4" s="7" t="inlineStr">
        <is>
          <t>Amount (₹)</t>
        </is>
      </c>
      <c r="C4" s="7" t="inlineStr">
        <is>
          <t>For</t>
        </is>
      </c>
    </row>
    <row r="5">
      <c r="A5" s="9" t="inlineStr">
        <is>
          <t>F03</t>
        </is>
      </c>
      <c r="B5" s="12" t="n">
        <v>1500</v>
      </c>
      <c r="C5" s="9" t="inlineStr">
        <is>
          <t>Cattle feed</t>
        </is>
      </c>
    </row>
    <row r="6">
      <c r="A6" s="9" t="inlineStr">
        <is>
          <t>F05</t>
        </is>
      </c>
      <c r="B6" s="12" t="n">
        <v>800</v>
      </c>
      <c r="C6" s="9" t="inlineStr">
        <is>
          <t>Cattle feed</t>
        </is>
      </c>
    </row>
    <row r="7">
      <c r="A7" s="9" t="inlineStr">
        <is>
          <t>F06</t>
        </is>
      </c>
      <c r="B7" s="12" t="n">
        <v>2000</v>
      </c>
      <c r="C7" s="9" t="inlineStr">
        <is>
          <t>Advance</t>
        </is>
      </c>
    </row>
    <row r="8">
      <c r="A8" s="9" t="inlineStr">
        <is>
          <t>F08</t>
        </is>
      </c>
      <c r="B8" s="12" t="n">
        <v>600</v>
      </c>
      <c r="C8" s="9" t="inlineStr">
        <is>
          <t>Mineral mix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9" customWidth="1" min="1" max="1"/>
    <col width="16" customWidth="1" min="2" max="2"/>
    <col width="9" customWidth="1" min="3" max="3"/>
    <col width="12" customWidth="1" min="4" max="4"/>
    <col width="12" customWidth="1" min="5" max="5"/>
    <col width="13" customWidth="1" min="6" max="6"/>
    <col width="14" customWidth="1" min="7" max="7"/>
  </cols>
  <sheetData>
    <row r="1">
      <c r="A1" s="1" t="inlineStr">
        <is>
          <t>Farmer bill for the period</t>
        </is>
      </c>
    </row>
    <row r="2">
      <c r="A2" s="2" t="inlineStr">
        <is>
          <t>Litres and amount between the Setup dates. Average fat is weighted by litres.</t>
        </is>
      </c>
    </row>
    <row r="4">
      <c r="A4" s="7" t="inlineStr">
        <is>
          <t>Farmer ID</t>
        </is>
      </c>
      <c r="B4" s="7" t="inlineStr">
        <is>
          <t>Name</t>
        </is>
      </c>
      <c r="C4" s="7" t="inlineStr">
        <is>
          <t>Litres</t>
        </is>
      </c>
      <c r="D4" s="7" t="inlineStr">
        <is>
          <t>Average fat %</t>
        </is>
      </c>
      <c r="E4" s="7" t="inlineStr">
        <is>
          <t>Gross (₹)</t>
        </is>
      </c>
      <c r="F4" s="7" t="inlineStr">
        <is>
          <t>Deductions (₹)</t>
        </is>
      </c>
      <c r="G4" s="7" t="inlineStr">
        <is>
          <t>Net payable (₹)</t>
        </is>
      </c>
    </row>
    <row r="5">
      <c r="A5" s="10">
        <f>Farmers!A5</f>
        <v/>
      </c>
      <c r="B5" s="10">
        <f>Farmers!B5</f>
        <v/>
      </c>
      <c r="C5" s="13">
        <f>SUMIFS(Collection!$E$5:$E$3000,Collection!$C$5:$C$3000,A5,Collection!$A$5:$A$3000,"&gt;="&amp;Setup!$B$4,Collection!$A$5:$A$3000,"&lt;="&amp;Setup!$B$5)</f>
        <v/>
      </c>
      <c r="D5" s="14">
        <f>IFERROR(SUMPRODUCT((Collection!$C$5:$C$3000=A5)*(Collection!$A$5:$A$3000&gt;=Setup!$B$4)*(Collection!$A$5:$A$3000&lt;=Setup!$B$5)*Collection!$E$5:$E$3000*Collection!$F$5:$F$3000)/C5,0)</f>
        <v/>
      </c>
      <c r="E5" s="11">
        <f>SUMIFS(Collection!$I$5:$I$3000,Collection!$C$5:$C$3000,A5,Collection!$A$5:$A$3000,"&gt;="&amp;Setup!$B$4,Collection!$A$5:$A$3000,"&lt;="&amp;Setup!$B$5)</f>
        <v/>
      </c>
      <c r="F5" s="15">
        <f>SUMIFS(Deductions!$B$5:$B$200,Deductions!$A$5:$A$200,A5)</f>
        <v/>
      </c>
      <c r="G5" s="11">
        <f>E5-F5</f>
        <v/>
      </c>
    </row>
    <row r="6">
      <c r="A6" s="10">
        <f>Farmers!A6</f>
        <v/>
      </c>
      <c r="B6" s="10">
        <f>Farmers!B6</f>
        <v/>
      </c>
      <c r="C6" s="13">
        <f>SUMIFS(Collection!$E$5:$E$3000,Collection!$C$5:$C$3000,A6,Collection!$A$5:$A$3000,"&gt;="&amp;Setup!$B$4,Collection!$A$5:$A$3000,"&lt;="&amp;Setup!$B$5)</f>
        <v/>
      </c>
      <c r="D6" s="14">
        <f>IFERROR(SUMPRODUCT((Collection!$C$5:$C$3000=A6)*(Collection!$A$5:$A$3000&gt;=Setup!$B$4)*(Collection!$A$5:$A$3000&lt;=Setup!$B$5)*Collection!$E$5:$E$3000*Collection!$F$5:$F$3000)/C6,0)</f>
        <v/>
      </c>
      <c r="E6" s="11">
        <f>SUMIFS(Collection!$I$5:$I$3000,Collection!$C$5:$C$3000,A6,Collection!$A$5:$A$3000,"&gt;="&amp;Setup!$B$4,Collection!$A$5:$A$3000,"&lt;="&amp;Setup!$B$5)</f>
        <v/>
      </c>
      <c r="F6" s="15">
        <f>SUMIFS(Deductions!$B$5:$B$200,Deductions!$A$5:$A$200,A6)</f>
        <v/>
      </c>
      <c r="G6" s="11">
        <f>E6-F6</f>
        <v/>
      </c>
    </row>
    <row r="7">
      <c r="A7" s="10">
        <f>Farmers!A7</f>
        <v/>
      </c>
      <c r="B7" s="10">
        <f>Farmers!B7</f>
        <v/>
      </c>
      <c r="C7" s="13">
        <f>SUMIFS(Collection!$E$5:$E$3000,Collection!$C$5:$C$3000,A7,Collection!$A$5:$A$3000,"&gt;="&amp;Setup!$B$4,Collection!$A$5:$A$3000,"&lt;="&amp;Setup!$B$5)</f>
        <v/>
      </c>
      <c r="D7" s="14">
        <f>IFERROR(SUMPRODUCT((Collection!$C$5:$C$3000=A7)*(Collection!$A$5:$A$3000&gt;=Setup!$B$4)*(Collection!$A$5:$A$3000&lt;=Setup!$B$5)*Collection!$E$5:$E$3000*Collection!$F$5:$F$3000)/C7,0)</f>
        <v/>
      </c>
      <c r="E7" s="11">
        <f>SUMIFS(Collection!$I$5:$I$3000,Collection!$C$5:$C$3000,A7,Collection!$A$5:$A$3000,"&gt;="&amp;Setup!$B$4,Collection!$A$5:$A$3000,"&lt;="&amp;Setup!$B$5)</f>
        <v/>
      </c>
      <c r="F7" s="15">
        <f>SUMIFS(Deductions!$B$5:$B$200,Deductions!$A$5:$A$200,A7)</f>
        <v/>
      </c>
      <c r="G7" s="11">
        <f>E7-F7</f>
        <v/>
      </c>
    </row>
    <row r="8">
      <c r="A8" s="10">
        <f>Farmers!A8</f>
        <v/>
      </c>
      <c r="B8" s="10">
        <f>Farmers!B8</f>
        <v/>
      </c>
      <c r="C8" s="13">
        <f>SUMIFS(Collection!$E$5:$E$3000,Collection!$C$5:$C$3000,A8,Collection!$A$5:$A$3000,"&gt;="&amp;Setup!$B$4,Collection!$A$5:$A$3000,"&lt;="&amp;Setup!$B$5)</f>
        <v/>
      </c>
      <c r="D8" s="14">
        <f>IFERROR(SUMPRODUCT((Collection!$C$5:$C$3000=A8)*(Collection!$A$5:$A$3000&gt;=Setup!$B$4)*(Collection!$A$5:$A$3000&lt;=Setup!$B$5)*Collection!$E$5:$E$3000*Collection!$F$5:$F$3000)/C8,0)</f>
        <v/>
      </c>
      <c r="E8" s="11">
        <f>SUMIFS(Collection!$I$5:$I$3000,Collection!$C$5:$C$3000,A8,Collection!$A$5:$A$3000,"&gt;="&amp;Setup!$B$4,Collection!$A$5:$A$3000,"&lt;="&amp;Setup!$B$5)</f>
        <v/>
      </c>
      <c r="F8" s="15">
        <f>SUMIFS(Deductions!$B$5:$B$200,Deductions!$A$5:$A$200,A8)</f>
        <v/>
      </c>
      <c r="G8" s="11">
        <f>E8-F8</f>
        <v/>
      </c>
    </row>
    <row r="9">
      <c r="A9" s="10">
        <f>Farmers!A9</f>
        <v/>
      </c>
      <c r="B9" s="10">
        <f>Farmers!B9</f>
        <v/>
      </c>
      <c r="C9" s="13">
        <f>SUMIFS(Collection!$E$5:$E$3000,Collection!$C$5:$C$3000,A9,Collection!$A$5:$A$3000,"&gt;="&amp;Setup!$B$4,Collection!$A$5:$A$3000,"&lt;="&amp;Setup!$B$5)</f>
        <v/>
      </c>
      <c r="D9" s="14">
        <f>IFERROR(SUMPRODUCT((Collection!$C$5:$C$3000=A9)*(Collection!$A$5:$A$3000&gt;=Setup!$B$4)*(Collection!$A$5:$A$3000&lt;=Setup!$B$5)*Collection!$E$5:$E$3000*Collection!$F$5:$F$3000)/C9,0)</f>
        <v/>
      </c>
      <c r="E9" s="11">
        <f>SUMIFS(Collection!$I$5:$I$3000,Collection!$C$5:$C$3000,A9,Collection!$A$5:$A$3000,"&gt;="&amp;Setup!$B$4,Collection!$A$5:$A$3000,"&lt;="&amp;Setup!$B$5)</f>
        <v/>
      </c>
      <c r="F9" s="15">
        <f>SUMIFS(Deductions!$B$5:$B$200,Deductions!$A$5:$A$200,A9)</f>
        <v/>
      </c>
      <c r="G9" s="11">
        <f>E9-F9</f>
        <v/>
      </c>
    </row>
    <row r="10">
      <c r="A10" s="10">
        <f>Farmers!A10</f>
        <v/>
      </c>
      <c r="B10" s="10">
        <f>Farmers!B10</f>
        <v/>
      </c>
      <c r="C10" s="13">
        <f>SUMIFS(Collection!$E$5:$E$3000,Collection!$C$5:$C$3000,A10,Collection!$A$5:$A$3000,"&gt;="&amp;Setup!$B$4,Collection!$A$5:$A$3000,"&lt;="&amp;Setup!$B$5)</f>
        <v/>
      </c>
      <c r="D10" s="14">
        <f>IFERROR(SUMPRODUCT((Collection!$C$5:$C$3000=A10)*(Collection!$A$5:$A$3000&gt;=Setup!$B$4)*(Collection!$A$5:$A$3000&lt;=Setup!$B$5)*Collection!$E$5:$E$3000*Collection!$F$5:$F$3000)/C10,0)</f>
        <v/>
      </c>
      <c r="E10" s="11">
        <f>SUMIFS(Collection!$I$5:$I$3000,Collection!$C$5:$C$3000,A10,Collection!$A$5:$A$3000,"&gt;="&amp;Setup!$B$4,Collection!$A$5:$A$3000,"&lt;="&amp;Setup!$B$5)</f>
        <v/>
      </c>
      <c r="F10" s="15">
        <f>SUMIFS(Deductions!$B$5:$B$200,Deductions!$A$5:$A$200,A10)</f>
        <v/>
      </c>
      <c r="G10" s="11">
        <f>E10-F10</f>
        <v/>
      </c>
    </row>
    <row r="11">
      <c r="A11" s="10">
        <f>Farmers!A11</f>
        <v/>
      </c>
      <c r="B11" s="10">
        <f>Farmers!B11</f>
        <v/>
      </c>
      <c r="C11" s="13">
        <f>SUMIFS(Collection!$E$5:$E$3000,Collection!$C$5:$C$3000,A11,Collection!$A$5:$A$3000,"&gt;="&amp;Setup!$B$4,Collection!$A$5:$A$3000,"&lt;="&amp;Setup!$B$5)</f>
        <v/>
      </c>
      <c r="D11" s="14">
        <f>IFERROR(SUMPRODUCT((Collection!$C$5:$C$3000=A11)*(Collection!$A$5:$A$3000&gt;=Setup!$B$4)*(Collection!$A$5:$A$3000&lt;=Setup!$B$5)*Collection!$E$5:$E$3000*Collection!$F$5:$F$3000)/C11,0)</f>
        <v/>
      </c>
      <c r="E11" s="11">
        <f>SUMIFS(Collection!$I$5:$I$3000,Collection!$C$5:$C$3000,A11,Collection!$A$5:$A$3000,"&gt;="&amp;Setup!$B$4,Collection!$A$5:$A$3000,"&lt;="&amp;Setup!$B$5)</f>
        <v/>
      </c>
      <c r="F11" s="15">
        <f>SUMIFS(Deductions!$B$5:$B$200,Deductions!$A$5:$A$200,A11)</f>
        <v/>
      </c>
      <c r="G11" s="11">
        <f>E11-F11</f>
        <v/>
      </c>
    </row>
    <row r="12">
      <c r="A12" s="10">
        <f>Farmers!A12</f>
        <v/>
      </c>
      <c r="B12" s="10">
        <f>Farmers!B12</f>
        <v/>
      </c>
      <c r="C12" s="13">
        <f>SUMIFS(Collection!$E$5:$E$3000,Collection!$C$5:$C$3000,A12,Collection!$A$5:$A$3000,"&gt;="&amp;Setup!$B$4,Collection!$A$5:$A$3000,"&lt;="&amp;Setup!$B$5)</f>
        <v/>
      </c>
      <c r="D12" s="14">
        <f>IFERROR(SUMPRODUCT((Collection!$C$5:$C$3000=A12)*(Collection!$A$5:$A$3000&gt;=Setup!$B$4)*(Collection!$A$5:$A$3000&lt;=Setup!$B$5)*Collection!$E$5:$E$3000*Collection!$F$5:$F$3000)/C12,0)</f>
        <v/>
      </c>
      <c r="E12" s="11">
        <f>SUMIFS(Collection!$I$5:$I$3000,Collection!$C$5:$C$3000,A12,Collection!$A$5:$A$3000,"&gt;="&amp;Setup!$B$4,Collection!$A$5:$A$3000,"&lt;="&amp;Setup!$B$5)</f>
        <v/>
      </c>
      <c r="F12" s="15">
        <f>SUMIFS(Deductions!$B$5:$B$200,Deductions!$A$5:$A$200,A12)</f>
        <v/>
      </c>
      <c r="G12" s="11">
        <f>E12-F12</f>
        <v/>
      </c>
    </row>
    <row r="13">
      <c r="B13" s="16" t="inlineStr">
        <is>
          <t>Total</t>
        </is>
      </c>
      <c r="C13" s="17">
        <f>SUM(C5:C12)</f>
        <v/>
      </c>
      <c r="E13" s="18">
        <f>SUM(E5:E12)</f>
        <v/>
      </c>
      <c r="F13" s="18">
        <f>SUM(F5:F12)</f>
        <v/>
      </c>
      <c r="G13" s="18">
        <f>SUM(G5:G12)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18" customWidth="1" min="1" max="1"/>
    <col width="26" customWidth="1" min="2" max="2"/>
  </cols>
  <sheetData>
    <row r="1">
      <c r="A1" s="1" t="inlineStr">
        <is>
          <t>Printable farmer payment slip</t>
        </is>
      </c>
    </row>
    <row r="2">
      <c r="A2" s="2" t="inlineStr">
        <is>
          <t>Pick a farmer ID in B4. Print A1:C14.</t>
        </is>
      </c>
    </row>
    <row r="3">
      <c r="A3" s="3" t="inlineStr">
        <is>
          <t>Raja Dairy collection centre, Kolhapur</t>
        </is>
      </c>
    </row>
    <row r="4">
      <c r="A4" s="3" t="inlineStr">
        <is>
          <t>Farmer ID</t>
        </is>
      </c>
      <c r="B4" s="9" t="inlineStr">
        <is>
          <t>F06</t>
        </is>
      </c>
    </row>
    <row r="5">
      <c r="A5" s="3" t="inlineStr">
        <is>
          <t>Period</t>
        </is>
      </c>
      <c r="B5" s="10">
        <f>TEXT(Setup!B4,"dd-mm-yyyy")&amp;" to "&amp;TEXT(Setup!B5,"dd-mm-yyyy")</f>
        <v/>
      </c>
    </row>
    <row r="7">
      <c r="A7" s="3" t="inlineStr">
        <is>
          <t>Name</t>
        </is>
      </c>
      <c r="B7" s="10">
        <f>_xlfn.XLOOKUP($B$4,Bill!$A$5:$A$12,Bill!$B$5:$B$12)</f>
        <v/>
      </c>
    </row>
    <row r="8">
      <c r="A8" s="3" t="inlineStr">
        <is>
          <t>Litres</t>
        </is>
      </c>
      <c r="B8" s="13">
        <f>_xlfn.XLOOKUP($B$4,Bill!$A$5:$A$12,Bill!$C$5:$C$12)</f>
        <v/>
      </c>
    </row>
    <row r="9">
      <c r="A9" s="3" t="inlineStr">
        <is>
          <t>Average fat %</t>
        </is>
      </c>
      <c r="B9" s="14">
        <f>_xlfn.XLOOKUP($B$4,Bill!$A$5:$A$12,Bill!$D$5:$D$12)</f>
        <v/>
      </c>
    </row>
    <row r="10">
      <c r="A10" s="3" t="inlineStr">
        <is>
          <t>Gross (₹)</t>
        </is>
      </c>
      <c r="B10" s="11">
        <f>_xlfn.XLOOKUP($B$4,Bill!$A$5:$A$12,Bill!$E$5:$E$12)</f>
        <v/>
      </c>
    </row>
    <row r="11">
      <c r="A11" s="3" t="inlineStr">
        <is>
          <t>Deductions (₹)</t>
        </is>
      </c>
      <c r="B11" s="15">
        <f>_xlfn.XLOOKUP($B$4,Bill!$A$5:$A$12,Bill!$F$5:$F$12)</f>
        <v/>
      </c>
    </row>
    <row r="12">
      <c r="A12" s="3" t="inlineStr">
        <is>
          <t>Net payable (₹)</t>
        </is>
      </c>
      <c r="B12" s="11">
        <f>_xlfn.XLOOKUP($B$4,Bill!$A$5:$A$12,Bill!$G$5:$G$12)</f>
        <v/>
      </c>
    </row>
    <row r="14">
      <c r="A14" t="inlineStr">
        <is>
          <t>Paid to the bank account on record. Secretary: ____________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13" customWidth="1" min="3" max="3"/>
    <col width="12" customWidth="1" min="4" max="4"/>
  </cols>
  <sheetData>
    <row r="1">
      <c r="A1" s="1" t="inlineStr">
        <is>
          <t>Daily collection, last 7 days</t>
        </is>
      </c>
    </row>
    <row r="2">
      <c r="A2" s="2" t="inlineStr">
        <is>
          <t>Litres and average fat per day.</t>
        </is>
      </c>
    </row>
    <row r="4">
      <c r="A4" s="7" t="inlineStr">
        <is>
          <t>Date</t>
        </is>
      </c>
      <c r="B4" s="7" t="inlineStr">
        <is>
          <t>Litres</t>
        </is>
      </c>
      <c r="C4" s="7" t="inlineStr">
        <is>
          <t>Average fat %</t>
        </is>
      </c>
      <c r="D4" s="7" t="inlineStr">
        <is>
          <t>Amount (₹)</t>
        </is>
      </c>
    </row>
    <row r="5">
      <c r="A5" s="19">
        <f>Setup!$B$3-6</f>
        <v/>
      </c>
      <c r="B5" s="13">
        <f>SUMIFS(Collection!$E$5:$E$3000,Collection!$A$5:$A$3000,A5)</f>
        <v/>
      </c>
      <c r="C5" s="14">
        <f>IFERROR(SUMPRODUCT((Collection!$A$5:$A$3000=A5)*Collection!$E$5:$E$3000*Collection!$F$5:$F$3000)/B5,0)</f>
        <v/>
      </c>
      <c r="D5" s="11">
        <f>SUMIFS(Collection!$I$5:$I$3000,Collection!$A$5:$A$3000,A5)</f>
        <v/>
      </c>
    </row>
    <row r="6">
      <c r="A6" s="19">
        <f>Setup!$B$3-5</f>
        <v/>
      </c>
      <c r="B6" s="13">
        <f>SUMIFS(Collection!$E$5:$E$3000,Collection!$A$5:$A$3000,A6)</f>
        <v/>
      </c>
      <c r="C6" s="14">
        <f>IFERROR(SUMPRODUCT((Collection!$A$5:$A$3000=A6)*Collection!$E$5:$E$3000*Collection!$F$5:$F$3000)/B6,0)</f>
        <v/>
      </c>
      <c r="D6" s="11">
        <f>SUMIFS(Collection!$I$5:$I$3000,Collection!$A$5:$A$3000,A6)</f>
        <v/>
      </c>
    </row>
    <row r="7">
      <c r="A7" s="19">
        <f>Setup!$B$3-4</f>
        <v/>
      </c>
      <c r="B7" s="13">
        <f>SUMIFS(Collection!$E$5:$E$3000,Collection!$A$5:$A$3000,A7)</f>
        <v/>
      </c>
      <c r="C7" s="14">
        <f>IFERROR(SUMPRODUCT((Collection!$A$5:$A$3000=A7)*Collection!$E$5:$E$3000*Collection!$F$5:$F$3000)/B7,0)</f>
        <v/>
      </c>
      <c r="D7" s="11">
        <f>SUMIFS(Collection!$I$5:$I$3000,Collection!$A$5:$A$3000,A7)</f>
        <v/>
      </c>
    </row>
    <row r="8">
      <c r="A8" s="19">
        <f>Setup!$B$3-3</f>
        <v/>
      </c>
      <c r="B8" s="13">
        <f>SUMIFS(Collection!$E$5:$E$3000,Collection!$A$5:$A$3000,A8)</f>
        <v/>
      </c>
      <c r="C8" s="14">
        <f>IFERROR(SUMPRODUCT((Collection!$A$5:$A$3000=A8)*Collection!$E$5:$E$3000*Collection!$F$5:$F$3000)/B8,0)</f>
        <v/>
      </c>
      <c r="D8" s="11">
        <f>SUMIFS(Collection!$I$5:$I$3000,Collection!$A$5:$A$3000,A8)</f>
        <v/>
      </c>
    </row>
    <row r="9">
      <c r="A9" s="19">
        <f>Setup!$B$3-2</f>
        <v/>
      </c>
      <c r="B9" s="13">
        <f>SUMIFS(Collection!$E$5:$E$3000,Collection!$A$5:$A$3000,A9)</f>
        <v/>
      </c>
      <c r="C9" s="14">
        <f>IFERROR(SUMPRODUCT((Collection!$A$5:$A$3000=A9)*Collection!$E$5:$E$3000*Collection!$F$5:$F$3000)/B9,0)</f>
        <v/>
      </c>
      <c r="D9" s="11">
        <f>SUMIFS(Collection!$I$5:$I$3000,Collection!$A$5:$A$3000,A9)</f>
        <v/>
      </c>
    </row>
    <row r="10">
      <c r="A10" s="19">
        <f>Setup!$B$3-1</f>
        <v/>
      </c>
      <c r="B10" s="13">
        <f>SUMIFS(Collection!$E$5:$E$3000,Collection!$A$5:$A$3000,A10)</f>
        <v/>
      </c>
      <c r="C10" s="14">
        <f>IFERROR(SUMPRODUCT((Collection!$A$5:$A$3000=A10)*Collection!$E$5:$E$3000*Collection!$F$5:$F$3000)/B10,0)</f>
        <v/>
      </c>
      <c r="D10" s="11">
        <f>SUMIFS(Collection!$I$5:$I$3000,Collection!$A$5:$A$3000,A10)</f>
        <v/>
      </c>
    </row>
    <row r="11">
      <c r="A11" s="19">
        <f>Setup!$B$3-0</f>
        <v/>
      </c>
      <c r="B11" s="13">
        <f>SUMIFS(Collection!$E$5:$E$3000,Collection!$A$5:$A$3000,A11)</f>
        <v/>
      </c>
      <c r="C11" s="14">
        <f>IFERROR(SUMPRODUCT((Collection!$A$5:$A$3000=A11)*Collection!$E$5:$E$3000*Collection!$F$5:$F$3000)/B11,0)</f>
        <v/>
      </c>
      <c r="D11" s="11">
        <f>SUMIFS(Collection!$I$5:$I$3000,Collection!$A$5:$A$3000,A11)</f>
        <v/>
      </c>
    </row>
    <row r="13">
      <c r="A13" s="7" t="inlineStr">
        <is>
          <t>Shift</t>
        </is>
      </c>
      <c r="B13" s="7" t="inlineStr">
        <is>
          <t>Litres (all days)</t>
        </is>
      </c>
    </row>
    <row r="14">
      <c r="A14" s="20" t="inlineStr">
        <is>
          <t>Morning</t>
        </is>
      </c>
      <c r="B14" s="13">
        <f>SUMIFS(Collection!$E$5:$E$3000,Collection!$B$5:$B$3000,A14)</f>
        <v/>
      </c>
    </row>
    <row r="15">
      <c r="A15" s="20" t="inlineStr">
        <is>
          <t>Evening</t>
        </is>
      </c>
      <c r="B15" s="13">
        <f>SUMIFS(Collection!$E$5:$E$3000,Collection!$B$5:$B$3000,A15)</f>
        <v/>
      </c>
    </row>
    <row r="17">
      <c r="A17" s="3" t="inlineStr">
        <is>
          <t>Entries below minimum SNF</t>
        </is>
      </c>
      <c r="B17" s="10">
        <f>COUNTIF(Collection!$G$5:$G$3000,"&lt;"&amp;Setup!$B$6)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20" customWidth="1" min="5" max="5"/>
    <col width="17" customWidth="1" min="6" max="6"/>
  </cols>
  <sheetData>
    <row r="1">
      <c r="A1" s="1" t="inlineStr">
        <is>
          <t>Collection dashboard</t>
        </is>
      </c>
    </row>
    <row r="2">
      <c r="A2" s="2" t="inlineStr">
        <is>
          <t>Formulas over Bill, Report and Collection.</t>
        </is>
      </c>
    </row>
    <row r="4" ht="32" customHeight="1">
      <c r="A4" s="7" t="inlineStr">
        <is>
          <t>Litres in bill period</t>
        </is>
      </c>
      <c r="B4" s="7" t="inlineStr">
        <is>
          <t>Average fat % (period)</t>
        </is>
      </c>
      <c r="C4" s="7" t="inlineStr">
        <is>
          <t>Gross payable</t>
        </is>
      </c>
      <c r="D4" s="7" t="inlineStr">
        <is>
          <t>Net payable</t>
        </is>
      </c>
      <c r="E4" s="7" t="inlineStr">
        <is>
          <t>Top farmer by litres</t>
        </is>
      </c>
      <c r="F4" s="7" t="inlineStr">
        <is>
          <t>Low-SNF entries (all days)</t>
        </is>
      </c>
    </row>
    <row r="5" ht="30" customHeight="1">
      <c r="A5" s="21">
        <f>Bill!C13</f>
        <v/>
      </c>
      <c r="B5" s="22">
        <f>SUMPRODUCT(Bill!C5:C12,Bill!D5:D12)/Bill!C13</f>
        <v/>
      </c>
      <c r="C5" s="23">
        <f>Bill!E13</f>
        <v/>
      </c>
      <c r="D5" s="23">
        <f>Bill!G13</f>
        <v/>
      </c>
      <c r="E5" s="24">
        <f>INDEX(Bill!B5:B12,MATCH(MAX(Bill!C5:C12),Bill!C5:C12,0))</f>
        <v/>
      </c>
      <c r="F5" s="24">
        <f>Report!B17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2026-10-17T06:42:53Z</dcterms:created>
  <dcterms:modified xmlns:dcterms="http://purl.org/dc/terms/" xmlns:xsi="http://www.w3.org/2001/XMLSchema-instance" xsi:type="dcterms:W3CDTF">2026-10-17T06:42:53Z</dcterms:modified>
</cp:coreProperties>
</file>