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Tickets" sheetId="3" state="visible" r:id="rId3"/>
    <sheet xmlns:r="http://schemas.openxmlformats.org/officeDocument/2006/relationships" name="Report" sheetId="4" state="visible" r:id="rId4"/>
    <sheet xmlns:r="http://schemas.openxmlformats.org/officeDocument/2006/relationships" name="Ticket slip" sheetId="5" state="visible" r:id="rId5"/>
    <sheet xmlns:r="http://schemas.openxmlformats.org/officeDocument/2006/relationships" name="Dashboard" sheetId="6" state="visible" r:id="rId6"/>
  </sheets>
  <definedNames>
    <definedName name="_xlnm.Print_Area" localSheetId="4">'Ticket slip'!$A$1:$B$13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 HH:MM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9" fontId="0" fillId="4" borderId="1" pivotButton="0" quotePrefix="0" xfId="0"/>
    <xf numFmtId="0" fontId="4" fillId="4" borderId="1" applyAlignment="1" pivotButton="0" quotePrefix="0" xfId="0">
      <alignment horizontal="center"/>
    </xf>
    <xf numFmtId="9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Tickets by category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'Report'!$A$11:$A$15</f>
            </numRef>
          </cat>
          <val>
            <numRef>
              <f>'Report'!$B$11:$B$15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hours to resolve by agent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'Report'!$H$5:$H$7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Complaint ticket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(priorities and hours, categories, agents), Tickets, Report, Ticket slip (printable), Dashboard.</t>
        </is>
      </c>
    </row>
    <row r="8">
      <c r="A8" t="inlineStr">
        <is>
          <t>Type the opened date and time when the customer calls; type the resolved date and time when the job is closed.</t>
        </is>
      </c>
    </row>
    <row r="9">
      <c r="A9" t="inlineStr">
        <is>
          <t>Update the as-of date and time on Setup before you review; Open and Overdue use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5" customWidth="1" min="4" max="4"/>
    <col width="10" customWidth="1" min="6" max="6"/>
  </cols>
  <sheetData>
    <row r="1">
      <c r="A1" s="1" t="inlineStr">
        <is>
          <t>Complaint Ticket Management System: Setup (Salman Appliances Service, Solapur)</t>
        </is>
      </c>
    </row>
    <row r="2">
      <c r="A2" s="2" t="inlineStr">
        <is>
          <t>Made-up customer complaints for October 2026. Response hours are the company's own service promise.</t>
        </is>
      </c>
    </row>
    <row r="3">
      <c r="A3" s="3" t="inlineStr">
        <is>
          <t>As-of date and time</t>
        </is>
      </c>
      <c r="B3" s="4" t="n">
        <v>46312.41666666666</v>
      </c>
    </row>
    <row r="5">
      <c r="A5" s="5" t="inlineStr">
        <is>
          <t>Priority</t>
        </is>
      </c>
      <c r="B5" s="5" t="inlineStr">
        <is>
          <t>Resolve within (hours)</t>
        </is>
      </c>
      <c r="D5" s="6" t="inlineStr">
        <is>
          <t>Categories</t>
        </is>
      </c>
      <c r="F5" s="6" t="inlineStr">
        <is>
          <t>Agents</t>
        </is>
      </c>
    </row>
    <row r="6">
      <c r="A6" s="7" t="inlineStr">
        <is>
          <t>High</t>
        </is>
      </c>
      <c r="B6" s="7" t="n">
        <v>24</v>
      </c>
      <c r="D6" s="7" t="inlineStr">
        <is>
          <t>Not cooling</t>
        </is>
      </c>
      <c r="F6" s="7" t="inlineStr">
        <is>
          <t>Amir</t>
        </is>
      </c>
    </row>
    <row r="7">
      <c r="A7" s="7" t="inlineStr">
        <is>
          <t>Medium</t>
        </is>
      </c>
      <c r="B7" s="7" t="n">
        <v>48</v>
      </c>
      <c r="D7" s="7" t="inlineStr">
        <is>
          <t>Water leakage</t>
        </is>
      </c>
      <c r="F7" s="7" t="inlineStr">
        <is>
          <t>Ravina</t>
        </is>
      </c>
    </row>
    <row r="8">
      <c r="A8" s="7" t="inlineStr">
        <is>
          <t>Low</t>
        </is>
      </c>
      <c r="B8" s="7" t="n">
        <v>72</v>
      </c>
      <c r="D8" s="7" t="inlineStr">
        <is>
          <t>Noise</t>
        </is>
      </c>
      <c r="F8" s="7" t="inlineStr">
        <is>
          <t>Raja</t>
        </is>
      </c>
    </row>
    <row r="9">
      <c r="D9" s="7" t="inlineStr">
        <is>
          <t>Installation</t>
        </is>
      </c>
    </row>
    <row r="10">
      <c r="D10" s="7" t="inlineStr">
        <is>
          <t>Billing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16" customWidth="1" min="3" max="3"/>
    <col width="13" customWidth="1" min="4" max="4"/>
    <col width="8" customWidth="1" min="5" max="5"/>
    <col width="8" customWidth="1" min="6" max="6"/>
    <col width="15" customWidth="1" min="7" max="7"/>
    <col width="15" customWidth="1" min="8" max="8"/>
    <col width="9" customWidth="1" min="9" max="9"/>
    <col width="9" customWidth="1" min="10" max="10"/>
    <col width="9" customWidth="1" min="11" max="11"/>
  </cols>
  <sheetData>
    <row r="1">
      <c r="A1" s="1" t="inlineStr">
        <is>
          <t>Complaint tickets</t>
        </is>
      </c>
    </row>
    <row r="2">
      <c r="A2" s="2" t="inlineStr">
        <is>
          <t>One row per complaint. Due = opened + hours for the priority. Hours taken = (resolved − opened) × 24.</t>
        </is>
      </c>
    </row>
    <row r="4">
      <c r="A4" s="5" t="inlineStr">
        <is>
          <t>Ticket no</t>
        </is>
      </c>
      <c r="B4" s="5" t="inlineStr">
        <is>
          <t>Opened</t>
        </is>
      </c>
      <c r="C4" s="5" t="inlineStr">
        <is>
          <t>Customer</t>
        </is>
      </c>
      <c r="D4" s="5" t="inlineStr">
        <is>
          <t>Category</t>
        </is>
      </c>
      <c r="E4" s="5" t="inlineStr">
        <is>
          <t>Priority</t>
        </is>
      </c>
      <c r="F4" s="5" t="inlineStr">
        <is>
          <t>Agent</t>
        </is>
      </c>
      <c r="G4" s="5" t="inlineStr">
        <is>
          <t>Due by</t>
        </is>
      </c>
      <c r="H4" s="5" t="inlineStr">
        <is>
          <t>Resolved</t>
        </is>
      </c>
      <c r="I4" s="5" t="inlineStr">
        <is>
          <t>Hours taken</t>
        </is>
      </c>
      <c r="J4" s="5" t="inlineStr">
        <is>
          <t>Status</t>
        </is>
      </c>
      <c r="K4" s="5" t="inlineStr">
        <is>
          <t>Hours open</t>
        </is>
      </c>
    </row>
    <row r="5">
      <c r="A5" s="8">
        <f>"TK-"&amp;TEXT(ROW()-4,"000")</f>
        <v/>
      </c>
      <c r="B5" s="4" t="n">
        <v>46296.41666666666</v>
      </c>
      <c r="C5" s="7" t="inlineStr">
        <is>
          <t>Ravindra Bagale</t>
        </is>
      </c>
      <c r="D5" s="7" t="inlineStr">
        <is>
          <t>Not cooling</t>
        </is>
      </c>
      <c r="E5" s="7" t="inlineStr">
        <is>
          <t>High</t>
        </is>
      </c>
      <c r="F5" s="7" t="inlineStr">
        <is>
          <t>Amir</t>
        </is>
      </c>
      <c r="G5" s="9">
        <f>B5+_xlfn.XLOOKUP(E5,Setup!$A$6:$A$8,Setup!$B$6:$B$8,0)/24</f>
        <v/>
      </c>
      <c r="H5" s="4" t="n">
        <v>46296.75</v>
      </c>
      <c r="I5" s="10">
        <f>IF(H5="","",ROUND((H5-B5)*24,1))</f>
        <v/>
      </c>
      <c r="J5" s="8">
        <f>IF(H5&lt;&gt;"",IF(H5&lt;=G5,"Met","Breached"),IF(Setup!$B$3&gt;G5,"Overdue","Open"))</f>
        <v/>
      </c>
      <c r="K5" s="10">
        <f>IF(H5="",ROUND((Setup!$B$3-B5)*24,1),"")</f>
        <v/>
      </c>
    </row>
    <row r="6">
      <c r="A6" s="8">
        <f>"TK-"&amp;TEXT(ROW()-4,"000")</f>
        <v/>
      </c>
      <c r="B6" s="4" t="n">
        <v>46297.45833333334</v>
      </c>
      <c r="C6" s="7" t="inlineStr">
        <is>
          <t>Shraddha Patil</t>
        </is>
      </c>
      <c r="D6" s="7" t="inlineStr">
        <is>
          <t>Installation</t>
        </is>
      </c>
      <c r="E6" s="7" t="inlineStr">
        <is>
          <t>Medium</t>
        </is>
      </c>
      <c r="F6" s="7" t="inlineStr">
        <is>
          <t>Ravina</t>
        </is>
      </c>
      <c r="G6" s="9">
        <f>B6+_xlfn.XLOOKUP(E6,Setup!$A$6:$A$8,Setup!$B$6:$B$8,0)/24</f>
        <v/>
      </c>
      <c r="H6" s="4" t="n">
        <v>46298.66666666666</v>
      </c>
      <c r="I6" s="10">
        <f>IF(H6="","",ROUND((H6-B6)*24,1))</f>
        <v/>
      </c>
      <c r="J6" s="8">
        <f>IF(H6&lt;&gt;"",IF(H6&lt;=G6,"Met","Breached"),IF(Setup!$B$3&gt;G6,"Overdue","Open"))</f>
        <v/>
      </c>
      <c r="K6" s="10">
        <f>IF(H6="",ROUND((Setup!$B$3-B6)*24,1),"")</f>
        <v/>
      </c>
    </row>
    <row r="7">
      <c r="A7" s="8">
        <f>"TK-"&amp;TEXT(ROW()-4,"000")</f>
        <v/>
      </c>
      <c r="B7" s="4" t="n">
        <v>46298.39583333334</v>
      </c>
      <c r="C7" s="7" t="inlineStr">
        <is>
          <t>Zoya Khan</t>
        </is>
      </c>
      <c r="D7" s="7" t="inlineStr">
        <is>
          <t>Water leakage</t>
        </is>
      </c>
      <c r="E7" s="7" t="inlineStr">
        <is>
          <t>High</t>
        </is>
      </c>
      <c r="F7" s="7" t="inlineStr">
        <is>
          <t>Raja</t>
        </is>
      </c>
      <c r="G7" s="9">
        <f>B7+_xlfn.XLOOKUP(E7,Setup!$A$6:$A$8,Setup!$B$6:$B$8,0)/24</f>
        <v/>
      </c>
      <c r="H7" s="4" t="n">
        <v>46299.625</v>
      </c>
      <c r="I7" s="10">
        <f>IF(H7="","",ROUND((H7-B7)*24,1))</f>
        <v/>
      </c>
      <c r="J7" s="8">
        <f>IF(H7&lt;&gt;"",IF(H7&lt;=G7,"Met","Breached"),IF(Setup!$B$3&gt;G7,"Overdue","Open"))</f>
        <v/>
      </c>
      <c r="K7" s="10">
        <f>IF(H7="",ROUND((Setup!$B$3-B7)*24,1),"")</f>
        <v/>
      </c>
    </row>
    <row r="8">
      <c r="A8" s="8">
        <f>"TK-"&amp;TEXT(ROW()-4,"000")</f>
        <v/>
      </c>
      <c r="B8" s="4" t="n">
        <v>46300.58333333334</v>
      </c>
      <c r="C8" s="7" t="inlineStr">
        <is>
          <t>Raja Inamdar</t>
        </is>
      </c>
      <c r="D8" s="7" t="inlineStr">
        <is>
          <t>Billing</t>
        </is>
      </c>
      <c r="E8" s="7" t="inlineStr">
        <is>
          <t>Low</t>
        </is>
      </c>
      <c r="F8" s="7" t="inlineStr">
        <is>
          <t>Ravina</t>
        </is>
      </c>
      <c r="G8" s="9">
        <f>B8+_xlfn.XLOOKUP(E8,Setup!$A$6:$A$8,Setup!$B$6:$B$8,0)/24</f>
        <v/>
      </c>
      <c r="H8" s="4" t="n">
        <v>46301.5</v>
      </c>
      <c r="I8" s="10">
        <f>IF(H8="","",ROUND((H8-B8)*24,1))</f>
        <v/>
      </c>
      <c r="J8" s="8">
        <f>IF(H8&lt;&gt;"",IF(H8&lt;=G8,"Met","Breached"),IF(Setup!$B$3&gt;G8,"Overdue","Open"))</f>
        <v/>
      </c>
      <c r="K8" s="10">
        <f>IF(H8="",ROUND((Setup!$B$3-B8)*24,1),"")</f>
        <v/>
      </c>
    </row>
    <row r="9">
      <c r="A9" s="8">
        <f>"TK-"&amp;TEXT(ROW()-4,"000")</f>
        <v/>
      </c>
      <c r="B9" s="4" t="n">
        <v>46301.41666666666</v>
      </c>
      <c r="C9" s="7" t="inlineStr">
        <is>
          <t>Ruhi Jadhav</t>
        </is>
      </c>
      <c r="D9" s="7" t="inlineStr">
        <is>
          <t>Noise</t>
        </is>
      </c>
      <c r="E9" s="7" t="inlineStr">
        <is>
          <t>Medium</t>
        </is>
      </c>
      <c r="F9" s="7" t="inlineStr">
        <is>
          <t>Amir</t>
        </is>
      </c>
      <c r="G9" s="9">
        <f>B9+_xlfn.XLOOKUP(E9,Setup!$A$6:$A$8,Setup!$B$6:$B$8,0)/24</f>
        <v/>
      </c>
      <c r="H9" s="4" t="n">
        <v>46304.45833333334</v>
      </c>
      <c r="I9" s="10">
        <f>IF(H9="","",ROUND((H9-B9)*24,1))</f>
        <v/>
      </c>
      <c r="J9" s="8">
        <f>IF(H9&lt;&gt;"",IF(H9&lt;=G9,"Met","Breached"),IF(Setup!$B$3&gt;G9,"Overdue","Open"))</f>
        <v/>
      </c>
      <c r="K9" s="10">
        <f>IF(H9="",ROUND((Setup!$B$3-B9)*24,1),"")</f>
        <v/>
      </c>
    </row>
    <row r="10">
      <c r="A10" s="8">
        <f>"TK-"&amp;TEXT(ROW()-4,"000")</f>
        <v/>
      </c>
      <c r="B10" s="4" t="n">
        <v>46302.66666666666</v>
      </c>
      <c r="C10" s="7" t="inlineStr">
        <is>
          <t>Amir Qureshi</t>
        </is>
      </c>
      <c r="D10" s="7" t="inlineStr">
        <is>
          <t>Not cooling</t>
        </is>
      </c>
      <c r="E10" s="7" t="inlineStr">
        <is>
          <t>High</t>
        </is>
      </c>
      <c r="F10" s="7" t="inlineStr">
        <is>
          <t>Raja</t>
        </is>
      </c>
      <c r="G10" s="9">
        <f>B10+_xlfn.XLOOKUP(E10,Setup!$A$6:$A$8,Setup!$B$6:$B$8,0)/24</f>
        <v/>
      </c>
      <c r="H10" s="4" t="n">
        <v>46303.5</v>
      </c>
      <c r="I10" s="10">
        <f>IF(H10="","",ROUND((H10-B10)*24,1))</f>
        <v/>
      </c>
      <c r="J10" s="8">
        <f>IF(H10&lt;&gt;"",IF(H10&lt;=G10,"Met","Breached"),IF(Setup!$B$3&gt;G10,"Overdue","Open"))</f>
        <v/>
      </c>
      <c r="K10" s="10">
        <f>IF(H10="",ROUND((Setup!$B$3-B10)*24,1),"")</f>
        <v/>
      </c>
    </row>
    <row r="11">
      <c r="A11" s="8">
        <f>"TK-"&amp;TEXT(ROW()-4,"000")</f>
        <v/>
      </c>
      <c r="B11" s="4" t="n">
        <v>46303.5</v>
      </c>
      <c r="C11" s="7" t="inlineStr">
        <is>
          <t>Rani Pawar</t>
        </is>
      </c>
      <c r="D11" s="7" t="inlineStr">
        <is>
          <t>Installation</t>
        </is>
      </c>
      <c r="E11" s="7" t="inlineStr">
        <is>
          <t>Medium</t>
        </is>
      </c>
      <c r="F11" s="7" t="inlineStr">
        <is>
          <t>Ravina</t>
        </is>
      </c>
      <c r="G11" s="9">
        <f>B11+_xlfn.XLOOKUP(E11,Setup!$A$6:$A$8,Setup!$B$6:$B$8,0)/24</f>
        <v/>
      </c>
      <c r="H11" s="4" t="n">
        <v>46304.70833333334</v>
      </c>
      <c r="I11" s="10">
        <f>IF(H11="","",ROUND((H11-B11)*24,1))</f>
        <v/>
      </c>
      <c r="J11" s="8">
        <f>IF(H11&lt;&gt;"",IF(H11&lt;=G11,"Met","Breached"),IF(Setup!$B$3&gt;G11,"Overdue","Open"))</f>
        <v/>
      </c>
      <c r="K11" s="10">
        <f>IF(H11="",ROUND((Setup!$B$3-B11)*24,1),"")</f>
        <v/>
      </c>
    </row>
    <row r="12">
      <c r="A12" s="8">
        <f>"TK-"&amp;TEXT(ROW()-4,"000")</f>
        <v/>
      </c>
      <c r="B12" s="4" t="n">
        <v>46304.375</v>
      </c>
      <c r="C12" s="7" t="inlineStr">
        <is>
          <t>Salman Mulla</t>
        </is>
      </c>
      <c r="D12" s="7" t="inlineStr">
        <is>
          <t>Water leakage</t>
        </is>
      </c>
      <c r="E12" s="7" t="inlineStr">
        <is>
          <t>Medium</t>
        </is>
      </c>
      <c r="F12" s="7" t="inlineStr">
        <is>
          <t>Amir</t>
        </is>
      </c>
      <c r="G12" s="9">
        <f>B12+_xlfn.XLOOKUP(E12,Setup!$A$6:$A$8,Setup!$B$6:$B$8,0)/24</f>
        <v/>
      </c>
      <c r="H12" s="4" t="n">
        <v>46305.41666666666</v>
      </c>
      <c r="I12" s="10">
        <f>IF(H12="","",ROUND((H12-B12)*24,1))</f>
        <v/>
      </c>
      <c r="J12" s="8">
        <f>IF(H12&lt;&gt;"",IF(H12&lt;=G12,"Met","Breached"),IF(Setup!$B$3&gt;G12,"Overdue","Open"))</f>
        <v/>
      </c>
      <c r="K12" s="10">
        <f>IF(H12="",ROUND((Setup!$B$3-B12)*24,1),"")</f>
        <v/>
      </c>
    </row>
    <row r="13">
      <c r="A13" s="8">
        <f>"TK-"&amp;TEXT(ROW()-4,"000")</f>
        <v/>
      </c>
      <c r="B13" s="4" t="n">
        <v>46305.625</v>
      </c>
      <c r="C13" s="7" t="inlineStr">
        <is>
          <t>Ravina Kulkarni</t>
        </is>
      </c>
      <c r="D13" s="7" t="inlineStr">
        <is>
          <t>Not cooling</t>
        </is>
      </c>
      <c r="E13" s="7" t="inlineStr">
        <is>
          <t>High</t>
        </is>
      </c>
      <c r="F13" s="7" t="inlineStr">
        <is>
          <t>Amir</t>
        </is>
      </c>
      <c r="G13" s="9">
        <f>B13+_xlfn.XLOOKUP(E13,Setup!$A$6:$A$8,Setup!$B$6:$B$8,0)/24</f>
        <v/>
      </c>
      <c r="H13" s="4" t="n">
        <v>46306.45833333334</v>
      </c>
      <c r="I13" s="10">
        <f>IF(H13="","",ROUND((H13-B13)*24,1))</f>
        <v/>
      </c>
      <c r="J13" s="8">
        <f>IF(H13&lt;&gt;"",IF(H13&lt;=G13,"Met","Breached"),IF(Setup!$B$3&gt;G13,"Overdue","Open"))</f>
        <v/>
      </c>
      <c r="K13" s="10">
        <f>IF(H13="",ROUND((Setup!$B$3-B13)*24,1),"")</f>
        <v/>
      </c>
    </row>
    <row r="14">
      <c r="A14" s="8">
        <f>"TK-"&amp;TEXT(ROW()-4,"000")</f>
        <v/>
      </c>
      <c r="B14" s="4" t="n">
        <v>46307.41666666666</v>
      </c>
      <c r="C14" s="7" t="inlineStr">
        <is>
          <t>Shahrukh Sayyed</t>
        </is>
      </c>
      <c r="D14" s="7" t="inlineStr">
        <is>
          <t>Noise</t>
        </is>
      </c>
      <c r="E14" s="7" t="inlineStr">
        <is>
          <t>Low</t>
        </is>
      </c>
      <c r="F14" s="7" t="inlineStr">
        <is>
          <t>Raja</t>
        </is>
      </c>
      <c r="G14" s="9">
        <f>B14+_xlfn.XLOOKUP(E14,Setup!$A$6:$A$8,Setup!$B$6:$B$8,0)/24</f>
        <v/>
      </c>
      <c r="H14" s="4" t="n">
        <v>46309.375</v>
      </c>
      <c r="I14" s="10">
        <f>IF(H14="","",ROUND((H14-B14)*24,1))</f>
        <v/>
      </c>
      <c r="J14" s="8">
        <f>IF(H14&lt;&gt;"",IF(H14&lt;=G14,"Met","Breached"),IF(Setup!$B$3&gt;G14,"Overdue","Open"))</f>
        <v/>
      </c>
      <c r="K14" s="10">
        <f>IF(H14="",ROUND((Setup!$B$3-B14)*24,1),"")</f>
        <v/>
      </c>
    </row>
    <row r="15">
      <c r="A15" s="8">
        <f>"TK-"&amp;TEXT(ROW()-4,"000")</f>
        <v/>
      </c>
      <c r="B15" s="4" t="n">
        <v>46308.45833333334</v>
      </c>
      <c r="C15" s="7" t="inlineStr">
        <is>
          <t>Zoya Shaikh</t>
        </is>
      </c>
      <c r="D15" s="7" t="inlineStr">
        <is>
          <t>Billing</t>
        </is>
      </c>
      <c r="E15" s="7" t="inlineStr">
        <is>
          <t>Low</t>
        </is>
      </c>
      <c r="F15" s="7" t="inlineStr">
        <is>
          <t>Ravina</t>
        </is>
      </c>
      <c r="G15" s="9">
        <f>B15+_xlfn.XLOOKUP(E15,Setup!$A$6:$A$8,Setup!$B$6:$B$8,0)/24</f>
        <v/>
      </c>
      <c r="H15" s="4" t="n"/>
      <c r="I15" s="10">
        <f>IF(H15="","",ROUND((H15-B15)*24,1))</f>
        <v/>
      </c>
      <c r="J15" s="8">
        <f>IF(H15&lt;&gt;"",IF(H15&lt;=G15,"Met","Breached"),IF(Setup!$B$3&gt;G15,"Overdue","Open"))</f>
        <v/>
      </c>
      <c r="K15" s="10">
        <f>IF(H15="",ROUND((Setup!$B$3-B15)*24,1),"")</f>
        <v/>
      </c>
    </row>
    <row r="16">
      <c r="A16" s="8">
        <f>"TK-"&amp;TEXT(ROW()-4,"000")</f>
        <v/>
      </c>
      <c r="B16" s="4" t="n">
        <v>46309.375</v>
      </c>
      <c r="C16" s="7" t="inlineStr">
        <is>
          <t>Raja Patil</t>
        </is>
      </c>
      <c r="D16" s="7" t="inlineStr">
        <is>
          <t>Not cooling</t>
        </is>
      </c>
      <c r="E16" s="7" t="inlineStr">
        <is>
          <t>High</t>
        </is>
      </c>
      <c r="F16" s="7" t="inlineStr">
        <is>
          <t>Raja</t>
        </is>
      </c>
      <c r="G16" s="9">
        <f>B16+_xlfn.XLOOKUP(E16,Setup!$A$6:$A$8,Setup!$B$6:$B$8,0)/24</f>
        <v/>
      </c>
      <c r="H16" s="4" t="n">
        <v>46311.54166666666</v>
      </c>
      <c r="I16" s="10">
        <f>IF(H16="","",ROUND((H16-B16)*24,1))</f>
        <v/>
      </c>
      <c r="J16" s="8">
        <f>IF(H16&lt;&gt;"",IF(H16&lt;=G16,"Met","Breached"),IF(Setup!$B$3&gt;G16,"Overdue","Open"))</f>
        <v/>
      </c>
      <c r="K16" s="10">
        <f>IF(H16="",ROUND((Setup!$B$3-B16)*24,1),"")</f>
        <v/>
      </c>
    </row>
    <row r="17">
      <c r="A17" s="8">
        <f>"TK-"&amp;TEXT(ROW()-4,"000")</f>
        <v/>
      </c>
      <c r="B17" s="4" t="n">
        <v>46310.5</v>
      </c>
      <c r="C17" s="7" t="inlineStr">
        <is>
          <t>Ruhi More</t>
        </is>
      </c>
      <c r="D17" s="7" t="inlineStr">
        <is>
          <t>Water leakage</t>
        </is>
      </c>
      <c r="E17" s="7" t="inlineStr">
        <is>
          <t>Medium</t>
        </is>
      </c>
      <c r="F17" s="7" t="inlineStr">
        <is>
          <t>Amir</t>
        </is>
      </c>
      <c r="G17" s="9">
        <f>B17+_xlfn.XLOOKUP(E17,Setup!$A$6:$A$8,Setup!$B$6:$B$8,0)/24</f>
        <v/>
      </c>
      <c r="H17" s="4" t="n"/>
      <c r="I17" s="10">
        <f>IF(H17="","",ROUND((H17-B17)*24,1))</f>
        <v/>
      </c>
      <c r="J17" s="8">
        <f>IF(H17&lt;&gt;"",IF(H17&lt;=G17,"Met","Breached"),IF(Setup!$B$3&gt;G17,"Overdue","Open"))</f>
        <v/>
      </c>
      <c r="K17" s="10">
        <f>IF(H17="",ROUND((Setup!$B$3-B17)*24,1),"")</f>
        <v/>
      </c>
    </row>
    <row r="18">
      <c r="A18" s="8">
        <f>"TK-"&amp;TEXT(ROW()-4,"000")</f>
        <v/>
      </c>
      <c r="B18" s="4" t="n">
        <v>46311.375</v>
      </c>
      <c r="C18" s="7" t="inlineStr">
        <is>
          <t>Rani Jadhav</t>
        </is>
      </c>
      <c r="D18" s="7" t="inlineStr">
        <is>
          <t>Installation</t>
        </is>
      </c>
      <c r="E18" s="7" t="inlineStr">
        <is>
          <t>Medium</t>
        </is>
      </c>
      <c r="F18" s="7" t="inlineStr">
        <is>
          <t>Ravina</t>
        </is>
      </c>
      <c r="G18" s="9">
        <f>B18+_xlfn.XLOOKUP(E18,Setup!$A$6:$A$8,Setup!$B$6:$B$8,0)/24</f>
        <v/>
      </c>
      <c r="H18" s="4" t="n"/>
      <c r="I18" s="10">
        <f>IF(H18="","",ROUND((H18-B18)*24,1))</f>
        <v/>
      </c>
      <c r="J18" s="8">
        <f>IF(H18&lt;&gt;"",IF(H18&lt;=G18,"Met","Breached"),IF(Setup!$B$3&gt;G18,"Overdue","Open"))</f>
        <v/>
      </c>
      <c r="K18" s="10">
        <f>IF(H18="",ROUND((Setup!$B$3-B18)*24,1),"")</f>
        <v/>
      </c>
    </row>
    <row r="19">
      <c r="A19" s="8">
        <f>"TK-"&amp;TEXT(ROW()-4,"000")</f>
        <v/>
      </c>
      <c r="B19" s="4" t="n">
        <v>46311.66666666666</v>
      </c>
      <c r="C19" s="7" t="inlineStr">
        <is>
          <t>Amir Bagale</t>
        </is>
      </c>
      <c r="D19" s="7" t="inlineStr">
        <is>
          <t>Not cooling</t>
        </is>
      </c>
      <c r="E19" s="7" t="inlineStr">
        <is>
          <t>High</t>
        </is>
      </c>
      <c r="F19" s="7" t="inlineStr">
        <is>
          <t>Raja</t>
        </is>
      </c>
      <c r="G19" s="9">
        <f>B19+_xlfn.XLOOKUP(E19,Setup!$A$6:$A$8,Setup!$B$6:$B$8,0)/24</f>
        <v/>
      </c>
      <c r="H19" s="4" t="n"/>
      <c r="I19" s="10">
        <f>IF(H19="","",ROUND((H19-B19)*24,1))</f>
        <v/>
      </c>
      <c r="J19" s="8">
        <f>IF(H19&lt;&gt;"",IF(H19&lt;=G19,"Met","Breached"),IF(Setup!$B$3&gt;G19,"Overdue","Open"))</f>
        <v/>
      </c>
      <c r="K19" s="10">
        <f>IF(H19="",ROUND((Setup!$B$3-B19)*24,1),"")</f>
        <v/>
      </c>
    </row>
    <row r="20">
      <c r="A20" s="8">
        <f>"TK-"&amp;TEXT(ROW()-4,"000")</f>
        <v/>
      </c>
      <c r="B20" s="4" t="n">
        <v>46312.35416666666</v>
      </c>
      <c r="C20" s="7" t="inlineStr">
        <is>
          <t>Salman Khan</t>
        </is>
      </c>
      <c r="D20" s="7" t="inlineStr">
        <is>
          <t>Noise</t>
        </is>
      </c>
      <c r="E20" s="7" t="inlineStr">
        <is>
          <t>Low</t>
        </is>
      </c>
      <c r="F20" s="7" t="inlineStr">
        <is>
          <t>Amir</t>
        </is>
      </c>
      <c r="G20" s="9">
        <f>B20+_xlfn.XLOOKUP(E20,Setup!$A$6:$A$8,Setup!$B$6:$B$8,0)/24</f>
        <v/>
      </c>
      <c r="H20" s="4" t="n"/>
      <c r="I20" s="10">
        <f>IF(H20="","",ROUND((H20-B20)*24,1))</f>
        <v/>
      </c>
      <c r="J20" s="8">
        <f>IF(H20&lt;&gt;"",IF(H20&lt;=G20,"Met","Breached"),IF(Setup!$B$3&gt;G20,"Overdue","Open"))</f>
        <v/>
      </c>
      <c r="K20" s="10">
        <f>IF(H20="",ROUND((Setup!$B$3-B20)*24,1),"")</f>
        <v/>
      </c>
    </row>
  </sheetData>
  <conditionalFormatting sqref="J5:J3000">
    <cfRule type="cellIs" priority="1" operator="equal" dxfId="0">
      <formula>"Breached"</formula>
    </cfRule>
    <cfRule type="cellIs" priority="2" operator="equal" dxfId="0">
      <formula>"Overdue"</formula>
    </cfRule>
    <cfRule type="cellIs" priority="3" operator="equal" dxfId="1">
      <formula>"Open"</formula>
    </cfRule>
  </conditionalFormatting>
  <dataValidations count="3">
    <dataValidation sqref="D5:D3000" showDropDown="0" showInputMessage="0" showErrorMessage="1" allowBlank="1" errorTitle="Not in the list" error="Pick a value from the list" type="list">
      <formula1>=Setup!$D$6:$D$10</formula1>
    </dataValidation>
    <dataValidation sqref="E5:E3000" showDropDown="0" showInputMessage="0" showErrorMessage="1" allowBlank="1" errorTitle="Not in the list" error="Pick a value from the list" type="list">
      <formula1>=Setup!$A$6:$A$8</formula1>
    </dataValidation>
    <dataValidation sqref="F5:F3000" showDropDown="0" showInputMessage="0" showErrorMessage="1" allowBlank="1" errorTitle="Not in the list" error="Pick a value from the list" type="list">
      <formula1>=Setup!$F$6:$F$8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15" customWidth="1" min="3" max="3"/>
    <col width="10" customWidth="1" min="4" max="4"/>
    <col width="10" customWidth="1" min="5" max="5"/>
    <col width="7" customWidth="1" min="6" max="6"/>
    <col width="8" customWidth="1" min="7" max="7"/>
    <col width="10" customWidth="1" min="8" max="8"/>
  </cols>
  <sheetData>
    <row r="1">
      <c r="A1" s="1" t="inlineStr">
        <is>
          <t>Report by agent and by category</t>
        </is>
      </c>
    </row>
    <row r="2">
      <c r="A2" s="2" t="inlineStr">
        <is>
          <t>Met % = met ÷ resolved. Average hours uses resolved tickets only.</t>
        </is>
      </c>
    </row>
    <row r="4">
      <c r="A4" s="5" t="inlineStr">
        <is>
          <t>Agent</t>
        </is>
      </c>
      <c r="B4" s="5" t="inlineStr">
        <is>
          <t>Tickets</t>
        </is>
      </c>
      <c r="C4" s="5" t="inlineStr">
        <is>
          <t>Open</t>
        </is>
      </c>
      <c r="D4" s="5" t="inlineStr">
        <is>
          <t>Overdue</t>
        </is>
      </c>
      <c r="E4" s="5" t="inlineStr">
        <is>
          <t>Resolved</t>
        </is>
      </c>
      <c r="F4" s="5" t="inlineStr">
        <is>
          <t>Met</t>
        </is>
      </c>
      <c r="G4" s="5" t="inlineStr">
        <is>
          <t>Met %</t>
        </is>
      </c>
      <c r="H4" s="5" t="inlineStr">
        <is>
          <t>Avg hours</t>
        </is>
      </c>
    </row>
    <row r="5">
      <c r="A5" s="8">
        <f>Setup!F6</f>
        <v/>
      </c>
      <c r="B5" s="8">
        <f>COUNTIFS(Tickets!$F$5:$F$3000,A5)</f>
        <v/>
      </c>
      <c r="C5" s="8">
        <f>COUNTIFS(Tickets!$F$5:$F$3000,A5,Tickets!$J$5:$J$3000,"Open")</f>
        <v/>
      </c>
      <c r="D5" s="8">
        <f>COUNTIFS(Tickets!$F$5:$F$3000,A5,Tickets!$J$5:$J$3000,"Overdue")</f>
        <v/>
      </c>
      <c r="E5" s="8">
        <f>COUNTIFS(Tickets!$F$5:$F$3000,A5,Tickets!$H$5:$H$3000,"&lt;&gt;")</f>
        <v/>
      </c>
      <c r="F5" s="8">
        <f>COUNTIFS(Tickets!$F$5:$F$3000,A5,Tickets!$J$5:$J$3000,"Met")</f>
        <v/>
      </c>
      <c r="G5" s="11">
        <f>IFERROR(F5/E5,0)</f>
        <v/>
      </c>
      <c r="H5" s="10">
        <f>IFERROR(AVERAGEIFS(Tickets!$I$5:$I$3000,Tickets!$F$5:$F$3000,A5),0)</f>
        <v/>
      </c>
    </row>
    <row r="6">
      <c r="A6" s="8">
        <f>Setup!F7</f>
        <v/>
      </c>
      <c r="B6" s="8">
        <f>COUNTIFS(Tickets!$F$5:$F$3000,A6)</f>
        <v/>
      </c>
      <c r="C6" s="8">
        <f>COUNTIFS(Tickets!$F$5:$F$3000,A6,Tickets!$J$5:$J$3000,"Open")</f>
        <v/>
      </c>
      <c r="D6" s="8">
        <f>COUNTIFS(Tickets!$F$5:$F$3000,A6,Tickets!$J$5:$J$3000,"Overdue")</f>
        <v/>
      </c>
      <c r="E6" s="8">
        <f>COUNTIFS(Tickets!$F$5:$F$3000,A6,Tickets!$H$5:$H$3000,"&lt;&gt;")</f>
        <v/>
      </c>
      <c r="F6" s="8">
        <f>COUNTIFS(Tickets!$F$5:$F$3000,A6,Tickets!$J$5:$J$3000,"Met")</f>
        <v/>
      </c>
      <c r="G6" s="11">
        <f>IFERROR(F6/E6,0)</f>
        <v/>
      </c>
      <c r="H6" s="10">
        <f>IFERROR(AVERAGEIFS(Tickets!$I$5:$I$3000,Tickets!$F$5:$F$3000,A6),0)</f>
        <v/>
      </c>
    </row>
    <row r="7">
      <c r="A7" s="8">
        <f>Setup!F8</f>
        <v/>
      </c>
      <c r="B7" s="8">
        <f>COUNTIFS(Tickets!$F$5:$F$3000,A7)</f>
        <v/>
      </c>
      <c r="C7" s="8">
        <f>COUNTIFS(Tickets!$F$5:$F$3000,A7,Tickets!$J$5:$J$3000,"Open")</f>
        <v/>
      </c>
      <c r="D7" s="8">
        <f>COUNTIFS(Tickets!$F$5:$F$3000,A7,Tickets!$J$5:$J$3000,"Overdue")</f>
        <v/>
      </c>
      <c r="E7" s="8">
        <f>COUNTIFS(Tickets!$F$5:$F$3000,A7,Tickets!$H$5:$H$3000,"&lt;&gt;")</f>
        <v/>
      </c>
      <c r="F7" s="8">
        <f>COUNTIFS(Tickets!$F$5:$F$3000,A7,Tickets!$J$5:$J$3000,"Met")</f>
        <v/>
      </c>
      <c r="G7" s="11">
        <f>IFERROR(F7/E7,0)</f>
        <v/>
      </c>
      <c r="H7" s="10">
        <f>IFERROR(AVERAGEIFS(Tickets!$I$5:$I$3000,Tickets!$F$5:$F$3000,A7),0)</f>
        <v/>
      </c>
    </row>
    <row r="10">
      <c r="A10" s="5" t="inlineStr">
        <is>
          <t>Category</t>
        </is>
      </c>
      <c r="B10" s="5" t="inlineStr">
        <is>
          <t>Tickets</t>
        </is>
      </c>
      <c r="C10" s="5" t="inlineStr">
        <is>
          <t>Open or overdue</t>
        </is>
      </c>
      <c r="D10" s="5" t="inlineStr">
        <is>
          <t>Breached</t>
        </is>
      </c>
    </row>
    <row r="11">
      <c r="A11" s="8">
        <f>Setup!D6</f>
        <v/>
      </c>
      <c r="B11" s="8">
        <f>COUNTIFS(Tickets!$D$5:$D$3000,A11)</f>
        <v/>
      </c>
      <c r="C11" s="8">
        <f>COUNTIFS(Tickets!$D$5:$D$3000,A11,Tickets!$H$5:$H$3000,"")</f>
        <v/>
      </c>
      <c r="D11" s="8">
        <f>COUNTIFS(Tickets!$D$5:$D$3000,A11,Tickets!$J$5:$J$3000,"Breached")</f>
        <v/>
      </c>
    </row>
    <row r="12">
      <c r="A12" s="8">
        <f>Setup!D7</f>
        <v/>
      </c>
      <c r="B12" s="8">
        <f>COUNTIFS(Tickets!$D$5:$D$3000,A12)</f>
        <v/>
      </c>
      <c r="C12" s="8">
        <f>COUNTIFS(Tickets!$D$5:$D$3000,A12,Tickets!$H$5:$H$3000,"")</f>
        <v/>
      </c>
      <c r="D12" s="8">
        <f>COUNTIFS(Tickets!$D$5:$D$3000,A12,Tickets!$J$5:$J$3000,"Breached")</f>
        <v/>
      </c>
    </row>
    <row r="13">
      <c r="A13" s="8">
        <f>Setup!D8</f>
        <v/>
      </c>
      <c r="B13" s="8">
        <f>COUNTIFS(Tickets!$D$5:$D$3000,A13)</f>
        <v/>
      </c>
      <c r="C13" s="8">
        <f>COUNTIFS(Tickets!$D$5:$D$3000,A13,Tickets!$H$5:$H$3000,"")</f>
        <v/>
      </c>
      <c r="D13" s="8">
        <f>COUNTIFS(Tickets!$D$5:$D$3000,A13,Tickets!$J$5:$J$3000,"Breached")</f>
        <v/>
      </c>
    </row>
    <row r="14">
      <c r="A14" s="8">
        <f>Setup!D9</f>
        <v/>
      </c>
      <c r="B14" s="8">
        <f>COUNTIFS(Tickets!$D$5:$D$3000,A14)</f>
        <v/>
      </c>
      <c r="C14" s="8">
        <f>COUNTIFS(Tickets!$D$5:$D$3000,A14,Tickets!$H$5:$H$3000,"")</f>
        <v/>
      </c>
      <c r="D14" s="8">
        <f>COUNTIFS(Tickets!$D$5:$D$3000,A14,Tickets!$J$5:$J$3000,"Breached")</f>
        <v/>
      </c>
    </row>
    <row r="15">
      <c r="A15" s="8">
        <f>Setup!D10</f>
        <v/>
      </c>
      <c r="B15" s="8">
        <f>COUNTIFS(Tickets!$D$5:$D$3000,A15)</f>
        <v/>
      </c>
      <c r="C15" s="8">
        <f>COUNTIFS(Tickets!$D$5:$D$3000,A15,Tickets!$H$5:$H$3000,"")</f>
        <v/>
      </c>
      <c r="D15" s="8">
        <f>COUNTIFS(Tickets!$D$5:$D$3000,A15,Tickets!$J$5:$J$3000,"Breached")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</cols>
  <sheetData>
    <row r="1">
      <c r="A1" s="1" t="inlineStr">
        <is>
          <t>Printable ticket slip</t>
        </is>
      </c>
    </row>
    <row r="2">
      <c r="A2" s="2" t="inlineStr">
        <is>
          <t>Type a ticket no in B4. Print A1:B13.</t>
        </is>
      </c>
    </row>
    <row r="3">
      <c r="A3" s="3" t="inlineStr">
        <is>
          <t>Salman Appliances Service, Solapur</t>
        </is>
      </c>
    </row>
    <row r="4">
      <c r="A4" s="3" t="inlineStr">
        <is>
          <t>Ticket no</t>
        </is>
      </c>
      <c r="B4" s="7" t="inlineStr">
        <is>
          <t>TK-015</t>
        </is>
      </c>
    </row>
    <row r="6">
      <c r="A6" s="3" t="inlineStr">
        <is>
          <t>Opened</t>
        </is>
      </c>
      <c r="B6" s="9">
        <f>_xlfn.XLOOKUP($B$4,Tickets!$A$5:$A$3000,Tickets!$B$5:$B$3000,"Not found")</f>
        <v/>
      </c>
    </row>
    <row r="7">
      <c r="A7" s="3" t="inlineStr">
        <is>
          <t>Customer</t>
        </is>
      </c>
      <c r="B7" s="8">
        <f>_xlfn.XLOOKUP($B$4,Tickets!$A$5:$A$3000,Tickets!$C$5:$C$3000,"Not found")</f>
        <v/>
      </c>
    </row>
    <row r="8">
      <c r="A8" s="3" t="inlineStr">
        <is>
          <t>Category</t>
        </is>
      </c>
      <c r="B8" s="8">
        <f>_xlfn.XLOOKUP($B$4,Tickets!$A$5:$A$3000,Tickets!$D$5:$D$3000,"Not found")</f>
        <v/>
      </c>
    </row>
    <row r="9">
      <c r="A9" s="3" t="inlineStr">
        <is>
          <t>Priority</t>
        </is>
      </c>
      <c r="B9" s="8">
        <f>_xlfn.XLOOKUP($B$4,Tickets!$A$5:$A$3000,Tickets!$E$5:$E$3000,"Not found")</f>
        <v/>
      </c>
    </row>
    <row r="10">
      <c r="A10" s="3" t="inlineStr">
        <is>
          <t>Agent</t>
        </is>
      </c>
      <c r="B10" s="8">
        <f>_xlfn.XLOOKUP($B$4,Tickets!$A$5:$A$3000,Tickets!$F$5:$F$3000,"Not found")</f>
        <v/>
      </c>
    </row>
    <row r="11">
      <c r="A11" s="3" t="inlineStr">
        <is>
          <t>Due by</t>
        </is>
      </c>
      <c r="B11" s="9">
        <f>_xlfn.XLOOKUP($B$4,Tickets!$A$5:$A$3000,Tickets!$G$5:$G$3000,"Not found")</f>
        <v/>
      </c>
    </row>
    <row r="12">
      <c r="A12" s="3" t="inlineStr">
        <is>
          <t>Status</t>
        </is>
      </c>
      <c r="B12" s="8">
        <f>_xlfn.XLOOKUP($B$4,Tickets!$A$5:$A$3000,Tickets!$J$5:$J$3000,"Not found")</f>
        <v/>
      </c>
    </row>
    <row r="13">
      <c r="A13" t="inlineStr">
        <is>
          <t>Customer signature on resolution: ____________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Service dashboard: October 2026</t>
        </is>
      </c>
    </row>
    <row r="2">
      <c r="A2" s="2" t="inlineStr">
        <is>
          <t>Formulas over Tickets and Report.</t>
        </is>
      </c>
    </row>
    <row r="4" ht="32" customHeight="1">
      <c r="A4" s="5" t="inlineStr">
        <is>
          <t>Tickets</t>
        </is>
      </c>
      <c r="B4" s="5" t="inlineStr">
        <is>
          <t>Open</t>
        </is>
      </c>
      <c r="C4" s="5" t="inlineStr">
        <is>
          <t>Overdue</t>
        </is>
      </c>
      <c r="D4" s="5" t="inlineStr">
        <is>
          <t>Met %</t>
        </is>
      </c>
      <c r="E4" s="5" t="inlineStr">
        <is>
          <t>Avg hours to resolve</t>
        </is>
      </c>
      <c r="F4" s="5" t="inlineStr">
        <is>
          <t>Breached</t>
        </is>
      </c>
    </row>
    <row r="5" ht="30" customHeight="1">
      <c r="A5" s="12">
        <f>COUNTA(Tickets!$A$5:$A$3000)</f>
        <v/>
      </c>
      <c r="B5" s="12">
        <f>COUNTIFS(Tickets!$J$5:$J$3000,"Open")</f>
        <v/>
      </c>
      <c r="C5" s="12">
        <f>COUNTIFS(Tickets!$J$5:$J$3000,"Overdue")</f>
        <v/>
      </c>
      <c r="D5" s="13">
        <f>COUNTIFS(Tickets!$J$5:$J$3000,"Met")/COUNTIFS(Tickets!$H$5:$H$3000,"&lt;&gt;")</f>
        <v/>
      </c>
      <c r="E5" s="14">
        <f>AVERAGE(Tickets!$I$5:$I$3000)</f>
        <v/>
      </c>
      <c r="F5" s="12">
        <f>COUNTIFS(Tickets!$J$5:$J$3000,"Breached")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