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mbers" sheetId="3" state="visible" r:id="rId3"/>
    <sheet xmlns:r="http://schemas.openxmlformats.org/officeDocument/2006/relationships" name="Bookings" sheetId="4" state="visible" r:id="rId4"/>
    <sheet xmlns:r="http://schemas.openxmlformats.org/officeDocument/2006/relationships" name="Billing" sheetId="5" state="visible" r:id="rId5"/>
    <sheet xmlns:r="http://schemas.openxmlformats.org/officeDocument/2006/relationships" name="Occupancy" sheetId="6" state="visible" r:id="rId6"/>
    <sheet xmlns:r="http://schemas.openxmlformats.org/officeDocument/2006/relationships" name="Invoice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'Invoice'!$A$1:$C$15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HH:MM"/>
    <numFmt numFmtId="169" formatCode="0.0"/>
    <numFmt numFmtId="170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166" fontId="0" fillId="4" borderId="1" pivotButton="0" quotePrefix="0" xfId="0"/>
    <xf numFmtId="0" fontId="0" fillId="4" borderId="1" pivotButton="0" quotePrefix="0" xfId="0"/>
    <xf numFmtId="168" fontId="0" fillId="2" borderId="1" pivotButton="0" quotePrefix="0" xfId="0"/>
    <xf numFmtId="169" fontId="0" fillId="4" borderId="1" pivotButton="0" quotePrefix="0" xfId="0"/>
    <xf numFmtId="170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9" fontId="3" fillId="5" borderId="1" pivotButton="0" quotePrefix="0" xfId="0"/>
    <xf numFmtId="170" fontId="3" fillId="5" borderId="1" pivotButton="0" quotePrefix="0" xfId="0"/>
    <xf numFmtId="167" fontId="0" fillId="4" borderId="1" pivotButton="0" quotePrefix="0" xfId="0"/>
    <xf numFmtId="167" fontId="3" fillId="5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Seats available and sold by plan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'Occupancy'!B4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'Occupancy'!$A$5:$A$7</f>
            </numRef>
          </cat>
          <val>
            <numRef>
              <f>'Occupancy'!$B$5:$B$7</f>
            </numRef>
          </val>
        </ser>
        <ser>
          <idx val="1"/>
          <order val="1"/>
          <tx>
            <strRef>
              <f>'Occupancy'!C4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'Occupancy'!$A$5:$A$7</f>
            </numRef>
          </cat>
          <val>
            <numRef>
              <f>'Occupancy'!$C$5:$C$7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Meeting hours used by member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'Billing'!$B$5:$B$12</f>
            </numRef>
          </cat>
          <val>
            <numRef>
              <f>'Billing'!$D$5:$D$12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Co-working space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(plans, meeting rate, GST), Members, Bookings, Billing, Occupancy, Invoice (printable), Dashboard.</t>
        </is>
      </c>
    </row>
    <row r="8">
      <c r="A8" t="inlineStr">
        <is>
          <t>Change the billing month on Setup each month; Billing counts only that month's bookings.</t>
        </is>
      </c>
    </row>
    <row r="9">
      <c r="A9" t="inlineStr">
        <is>
          <t>Free meeting hours are per seat, so a 4-seat cabin gets 4 times the hours.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Co-working Space Management System: Setup (Zoya Cowork, Nagpur)</t>
        </is>
      </c>
    </row>
    <row r="2">
      <c r="A2" s="2" t="inlineStr">
        <is>
          <t>Made-up plans, members and meeting-room bookings for October 2026. GST rate is an input; confirm it with your accountant.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Billing month (1st)</t>
        </is>
      </c>
      <c r="B4" s="4" t="n">
        <v>46296</v>
      </c>
    </row>
    <row r="5">
      <c r="A5" s="3" t="inlineStr">
        <is>
          <t>Meeting room per hour (₹)</t>
        </is>
      </c>
      <c r="B5" s="5" t="n">
        <v>500</v>
      </c>
    </row>
    <row r="6">
      <c r="A6" s="3" t="inlineStr">
        <is>
          <t>GST</t>
        </is>
      </c>
      <c r="B6" s="6" t="n">
        <v>0.18</v>
      </c>
    </row>
    <row r="8">
      <c r="A8" s="7" t="inlineStr">
        <is>
          <t>Plan</t>
        </is>
      </c>
      <c r="B8" s="7" t="inlineStr">
        <is>
          <t>Fee per seat per month (₹)</t>
        </is>
      </c>
      <c r="C8" s="7" t="inlineStr">
        <is>
          <t>Free meeting hours per seat</t>
        </is>
      </c>
      <c r="D8" s="7" t="inlineStr">
        <is>
          <t>Seats available</t>
        </is>
      </c>
    </row>
    <row r="9">
      <c r="A9" s="8" t="inlineStr">
        <is>
          <t>Hot desk</t>
        </is>
      </c>
      <c r="B9" s="5" t="n">
        <v>6000</v>
      </c>
      <c r="C9" s="8" t="n">
        <v>2</v>
      </c>
      <c r="D9" s="8" t="n">
        <v>20</v>
      </c>
    </row>
    <row r="10">
      <c r="A10" s="8" t="inlineStr">
        <is>
          <t>Dedicated desk</t>
        </is>
      </c>
      <c r="B10" s="5" t="n">
        <v>9000</v>
      </c>
      <c r="C10" s="8" t="n">
        <v>4</v>
      </c>
      <c r="D10" s="8" t="n">
        <v>15</v>
      </c>
    </row>
    <row r="11">
      <c r="A11" s="8" t="inlineStr">
        <is>
          <t>Private cabin seat</t>
        </is>
      </c>
      <c r="B11" s="5" t="n">
        <v>8000</v>
      </c>
      <c r="C11" s="8" t="n">
        <v>6</v>
      </c>
      <c r="D11" s="8" t="n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1" customWidth="1" min="2" max="2"/>
    <col width="18" customWidth="1" min="3" max="3"/>
    <col width="7" customWidth="1" min="4" max="4"/>
    <col width="11" customWidth="1" min="5" max="5"/>
    <col width="14" customWidth="1" min="6" max="6"/>
    <col width="12" customWidth="1" min="7" max="7"/>
  </cols>
  <sheetData>
    <row r="1">
      <c r="A1" s="1" t="inlineStr">
        <is>
          <t>Members</t>
        </is>
      </c>
    </row>
    <row r="2">
      <c r="A2" s="2" t="inlineStr">
        <is>
          <t>One row per member company or person. Fee and free hours come from the plan.</t>
        </is>
      </c>
    </row>
    <row r="4">
      <c r="A4" s="7" t="inlineStr">
        <is>
          <t>Member ID</t>
        </is>
      </c>
      <c r="B4" s="7" t="inlineStr">
        <is>
          <t>Member</t>
        </is>
      </c>
      <c r="C4" s="7" t="inlineStr">
        <is>
          <t>Plan</t>
        </is>
      </c>
      <c r="D4" s="7" t="inlineStr">
        <is>
          <t>Seats</t>
        </is>
      </c>
      <c r="E4" s="7" t="inlineStr">
        <is>
          <t>Start date</t>
        </is>
      </c>
      <c r="F4" s="7" t="inlineStr">
        <is>
          <t>Monthly fee (₹)</t>
        </is>
      </c>
      <c r="G4" s="7" t="inlineStr">
        <is>
          <t>Free meeting hours</t>
        </is>
      </c>
    </row>
    <row r="5">
      <c r="A5" s="8" t="inlineStr">
        <is>
          <t>M01</t>
        </is>
      </c>
      <c r="B5" s="8" t="inlineStr">
        <is>
          <t>Bagale Tech</t>
        </is>
      </c>
      <c r="C5" s="8" t="inlineStr">
        <is>
          <t>Private cabin seat</t>
        </is>
      </c>
      <c r="D5" s="8" t="n">
        <v>4</v>
      </c>
      <c r="E5" s="4" t="n">
        <v>46113</v>
      </c>
      <c r="F5" s="9">
        <f>D5*_xlfn.XLOOKUP(C5,Setup!$A$9:$A$11,Setup!$B$9:$B$11,0)</f>
        <v/>
      </c>
      <c r="G5" s="10">
        <f>D5*_xlfn.XLOOKUP(C5,Setup!$A$9:$A$11,Setup!$C$9:$C$11,0)</f>
        <v/>
      </c>
    </row>
    <row r="6">
      <c r="A6" s="8" t="inlineStr">
        <is>
          <t>M02</t>
        </is>
      </c>
      <c r="B6" s="8" t="inlineStr">
        <is>
          <t>Shraddha Designs</t>
        </is>
      </c>
      <c r="C6" s="8" t="inlineStr">
        <is>
          <t>Dedicated desk</t>
        </is>
      </c>
      <c r="D6" s="8" t="n">
        <v>2</v>
      </c>
      <c r="E6" s="4" t="n">
        <v>46174</v>
      </c>
      <c r="F6" s="9">
        <f>D6*_xlfn.XLOOKUP(C6,Setup!$A$9:$A$11,Setup!$B$9:$B$11,0)</f>
        <v/>
      </c>
      <c r="G6" s="10">
        <f>D6*_xlfn.XLOOKUP(C6,Setup!$A$9:$A$11,Setup!$C$9:$C$11,0)</f>
        <v/>
      </c>
    </row>
    <row r="7">
      <c r="A7" s="8" t="inlineStr">
        <is>
          <t>M03</t>
        </is>
      </c>
      <c r="B7" s="8" t="inlineStr">
        <is>
          <t>Ruhi Patil</t>
        </is>
      </c>
      <c r="C7" s="8" t="inlineStr">
        <is>
          <t>Hot desk</t>
        </is>
      </c>
      <c r="D7" s="8" t="n">
        <v>1</v>
      </c>
      <c r="E7" s="4" t="n">
        <v>46249</v>
      </c>
      <c r="F7" s="9">
        <f>D7*_xlfn.XLOOKUP(C7,Setup!$A$9:$A$11,Setup!$B$9:$B$11,0)</f>
        <v/>
      </c>
      <c r="G7" s="10">
        <f>D7*_xlfn.XLOOKUP(C7,Setup!$A$9:$A$11,Setup!$C$9:$C$11,0)</f>
        <v/>
      </c>
    </row>
    <row r="8">
      <c r="A8" s="8" t="inlineStr">
        <is>
          <t>M04</t>
        </is>
      </c>
      <c r="B8" s="8" t="inlineStr">
        <is>
          <t>Zoya Khan Consulting</t>
        </is>
      </c>
      <c r="C8" s="8" t="inlineStr">
        <is>
          <t>Dedicated desk</t>
        </is>
      </c>
      <c r="D8" s="8" t="n">
        <v>3</v>
      </c>
      <c r="E8" s="4" t="n">
        <v>46143</v>
      </c>
      <c r="F8" s="9">
        <f>D8*_xlfn.XLOOKUP(C8,Setup!$A$9:$A$11,Setup!$B$9:$B$11,0)</f>
        <v/>
      </c>
      <c r="G8" s="10">
        <f>D8*_xlfn.XLOOKUP(C8,Setup!$A$9:$A$11,Setup!$C$9:$C$11,0)</f>
        <v/>
      </c>
    </row>
    <row r="9">
      <c r="A9" s="8" t="inlineStr">
        <is>
          <t>M05</t>
        </is>
      </c>
      <c r="B9" s="8" t="inlineStr">
        <is>
          <t>Raja Jadhav</t>
        </is>
      </c>
      <c r="C9" s="8" t="inlineStr">
        <is>
          <t>Hot desk</t>
        </is>
      </c>
      <c r="D9" s="8" t="n">
        <v>1</v>
      </c>
      <c r="E9" s="4" t="n">
        <v>46266</v>
      </c>
      <c r="F9" s="9">
        <f>D9*_xlfn.XLOOKUP(C9,Setup!$A$9:$A$11,Setup!$B$9:$B$11,0)</f>
        <v/>
      </c>
      <c r="G9" s="10">
        <f>D9*_xlfn.XLOOKUP(C9,Setup!$A$9:$A$11,Setup!$C$9:$C$11,0)</f>
        <v/>
      </c>
    </row>
    <row r="10">
      <c r="A10" s="8" t="inlineStr">
        <is>
          <t>M06</t>
        </is>
      </c>
      <c r="B10" s="8" t="inlineStr">
        <is>
          <t>Amir Sayyed and Co</t>
        </is>
      </c>
      <c r="C10" s="8" t="inlineStr">
        <is>
          <t>Private cabin seat</t>
        </is>
      </c>
      <c r="D10" s="8" t="n">
        <v>6</v>
      </c>
      <c r="E10" s="4" t="n">
        <v>46204</v>
      </c>
      <c r="F10" s="9">
        <f>D10*_xlfn.XLOOKUP(C10,Setup!$A$9:$A$11,Setup!$B$9:$B$11,0)</f>
        <v/>
      </c>
      <c r="G10" s="10">
        <f>D10*_xlfn.XLOOKUP(C10,Setup!$A$9:$A$11,Setup!$C$9:$C$11,0)</f>
        <v/>
      </c>
    </row>
    <row r="11">
      <c r="A11" s="8" t="inlineStr">
        <is>
          <t>M07</t>
        </is>
      </c>
      <c r="B11" s="8" t="inlineStr">
        <is>
          <t>Rani More</t>
        </is>
      </c>
      <c r="C11" s="8" t="inlineStr">
        <is>
          <t>Hot desk</t>
        </is>
      </c>
      <c r="D11" s="8" t="n">
        <v>1</v>
      </c>
      <c r="E11" s="4" t="n">
        <v>46296</v>
      </c>
      <c r="F11" s="9">
        <f>D11*_xlfn.XLOOKUP(C11,Setup!$A$9:$A$11,Setup!$B$9:$B$11,0)</f>
        <v/>
      </c>
      <c r="G11" s="10">
        <f>D11*_xlfn.XLOOKUP(C11,Setup!$A$9:$A$11,Setup!$C$9:$C$11,0)</f>
        <v/>
      </c>
    </row>
    <row r="12">
      <c r="A12" s="8" t="inlineStr">
        <is>
          <t>M08</t>
        </is>
      </c>
      <c r="B12" s="8" t="inlineStr">
        <is>
          <t>Salman Shaikh Studio</t>
        </is>
      </c>
      <c r="C12" s="8" t="inlineStr">
        <is>
          <t>Dedicated desk</t>
        </is>
      </c>
      <c r="D12" s="8" t="n">
        <v>1</v>
      </c>
      <c r="E12" s="4" t="n">
        <v>46285</v>
      </c>
      <c r="F12" s="9">
        <f>D12*_xlfn.XLOOKUP(C12,Setup!$A$9:$A$11,Setup!$B$9:$B$11,0)</f>
        <v/>
      </c>
      <c r="G12" s="10">
        <f>D12*_xlfn.XLOOKUP(C12,Setup!$A$9:$A$11,Setup!$C$9:$C$11,0)</f>
        <v/>
      </c>
    </row>
  </sheetData>
  <dataValidations count="1">
    <dataValidation sqref="C5:C200" showDropDown="0" showInputMessage="0" showErrorMessage="1" allowBlank="1" errorTitle="Not in the list" error="Pick a value from the list" type="list">
      <formula1>=Setup!$A$9:$A$11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1" customWidth="1" min="3" max="3"/>
    <col width="7" customWidth="1" min="4" max="4"/>
    <col width="7" customWidth="1" min="5" max="5"/>
    <col width="7" customWidth="1" min="6" max="6"/>
  </cols>
  <sheetData>
    <row r="1">
      <c r="A1" s="1" t="inlineStr">
        <is>
          <t>Meeting room bookings</t>
        </is>
      </c>
    </row>
    <row r="2">
      <c r="A2" s="2" t="inlineStr">
        <is>
          <t>One row per booking. Hours = (end − start) × 24.</t>
        </is>
      </c>
    </row>
    <row r="4">
      <c r="A4" s="7" t="inlineStr">
        <is>
          <t>Date</t>
        </is>
      </c>
      <c r="B4" s="7" t="inlineStr">
        <is>
          <t>Member ID</t>
        </is>
      </c>
      <c r="C4" s="7" t="inlineStr">
        <is>
          <t>Member</t>
        </is>
      </c>
      <c r="D4" s="7" t="inlineStr">
        <is>
          <t>Start</t>
        </is>
      </c>
      <c r="E4" s="7" t="inlineStr">
        <is>
          <t>End</t>
        </is>
      </c>
      <c r="F4" s="7" t="inlineStr">
        <is>
          <t>Hours</t>
        </is>
      </c>
    </row>
    <row r="5">
      <c r="A5" s="4" t="n">
        <v>46296</v>
      </c>
      <c r="B5" s="8" t="inlineStr">
        <is>
          <t>M01</t>
        </is>
      </c>
      <c r="C5" s="10">
        <f>_xlfn.XLOOKUP(B5,Members!$A$5:$A$200,Members!$B$5:$B$200,"Check ID")</f>
        <v/>
      </c>
      <c r="D5" s="11" t="n">
        <v>0.6666666666666666</v>
      </c>
      <c r="E5" s="11" t="n">
        <v>0.75</v>
      </c>
      <c r="F5" s="12">
        <f>ROUND((E5-D5)*24,2)</f>
        <v/>
      </c>
    </row>
    <row r="6">
      <c r="A6" s="4" t="n">
        <v>46297</v>
      </c>
      <c r="B6" s="8" t="inlineStr">
        <is>
          <t>M04</t>
        </is>
      </c>
      <c r="C6" s="10">
        <f>_xlfn.XLOOKUP(B6,Members!$A$5:$A$200,Members!$B$5:$B$200,"Check ID")</f>
        <v/>
      </c>
      <c r="D6" s="11" t="n">
        <v>0.4166666666666667</v>
      </c>
      <c r="E6" s="11" t="n">
        <v>0.5</v>
      </c>
      <c r="F6" s="12">
        <f>ROUND((E6-D6)*24,2)</f>
        <v/>
      </c>
    </row>
    <row r="7">
      <c r="A7" s="4" t="n">
        <v>46297</v>
      </c>
      <c r="B7" s="8" t="inlineStr">
        <is>
          <t>M06</t>
        </is>
      </c>
      <c r="C7" s="10">
        <f>_xlfn.XLOOKUP(B7,Members!$A$5:$A$200,Members!$B$5:$B$200,"Check ID")</f>
        <v/>
      </c>
      <c r="D7" s="11" t="n">
        <v>0.4166666666666667</v>
      </c>
      <c r="E7" s="11" t="n">
        <v>0.5</v>
      </c>
      <c r="F7" s="12">
        <f>ROUND((E7-D7)*24,2)</f>
        <v/>
      </c>
    </row>
    <row r="8">
      <c r="A8" s="4" t="n">
        <v>46300</v>
      </c>
      <c r="B8" s="8" t="inlineStr">
        <is>
          <t>M06</t>
        </is>
      </c>
      <c r="C8" s="10">
        <f>_xlfn.XLOOKUP(B8,Members!$A$5:$A$200,Members!$B$5:$B$200,"Check ID")</f>
        <v/>
      </c>
      <c r="D8" s="11" t="n">
        <v>0.4583333333333333</v>
      </c>
      <c r="E8" s="11" t="n">
        <v>0.5</v>
      </c>
      <c r="F8" s="12">
        <f>ROUND((E8-D8)*24,2)</f>
        <v/>
      </c>
    </row>
    <row r="9">
      <c r="A9" s="4" t="n">
        <v>46300</v>
      </c>
      <c r="B9" s="8" t="inlineStr">
        <is>
          <t>M04</t>
        </is>
      </c>
      <c r="C9" s="10">
        <f>_xlfn.XLOOKUP(B9,Members!$A$5:$A$200,Members!$B$5:$B$200,"Check ID")</f>
        <v/>
      </c>
      <c r="D9" s="11" t="n">
        <v>0.6666666666666666</v>
      </c>
      <c r="E9" s="11" t="n">
        <v>0.7083333333333334</v>
      </c>
      <c r="F9" s="12">
        <f>ROUND((E9-D9)*24,2)</f>
        <v/>
      </c>
    </row>
    <row r="10">
      <c r="A10" s="4" t="n">
        <v>46301</v>
      </c>
      <c r="B10" s="8" t="inlineStr">
        <is>
          <t>M03</t>
        </is>
      </c>
      <c r="C10" s="10">
        <f>_xlfn.XLOOKUP(B10,Members!$A$5:$A$200,Members!$B$5:$B$200,"Check ID")</f>
        <v/>
      </c>
      <c r="D10" s="11" t="n">
        <v>0.6666666666666666</v>
      </c>
      <c r="E10" s="11" t="n">
        <v>0.7083333333333334</v>
      </c>
      <c r="F10" s="12">
        <f>ROUND((E10-D10)*24,2)</f>
        <v/>
      </c>
    </row>
    <row r="11">
      <c r="A11" s="4" t="n">
        <v>46301</v>
      </c>
      <c r="B11" s="8" t="inlineStr">
        <is>
          <t>M04</t>
        </is>
      </c>
      <c r="C11" s="10">
        <f>_xlfn.XLOOKUP(B11,Members!$A$5:$A$200,Members!$B$5:$B$200,"Check ID")</f>
        <v/>
      </c>
      <c r="D11" s="11" t="n">
        <v>0.4166666666666667</v>
      </c>
      <c r="E11" s="11" t="n">
        <v>0.4583333333333333</v>
      </c>
      <c r="F11" s="12">
        <f>ROUND((E11-D11)*24,2)</f>
        <v/>
      </c>
    </row>
    <row r="12">
      <c r="A12" s="4" t="n">
        <v>46302</v>
      </c>
      <c r="B12" s="8" t="inlineStr">
        <is>
          <t>M06</t>
        </is>
      </c>
      <c r="C12" s="10">
        <f>_xlfn.XLOOKUP(B12,Members!$A$5:$A$200,Members!$B$5:$B$200,"Check ID")</f>
        <v/>
      </c>
      <c r="D12" s="11" t="n">
        <v>0.625</v>
      </c>
      <c r="E12" s="11" t="n">
        <v>0.7083333333333334</v>
      </c>
      <c r="F12" s="12">
        <f>ROUND((E12-D12)*24,2)</f>
        <v/>
      </c>
    </row>
    <row r="13">
      <c r="A13" s="4" t="n">
        <v>46303</v>
      </c>
      <c r="B13" s="8" t="inlineStr">
        <is>
          <t>M06</t>
        </is>
      </c>
      <c r="C13" s="10">
        <f>_xlfn.XLOOKUP(B13,Members!$A$5:$A$200,Members!$B$5:$B$200,"Check ID")</f>
        <v/>
      </c>
      <c r="D13" s="11" t="n">
        <v>0.4166666666666667</v>
      </c>
      <c r="E13" s="11" t="n">
        <v>0.5416666666666666</v>
      </c>
      <c r="F13" s="12">
        <f>ROUND((E13-D13)*24,2)</f>
        <v/>
      </c>
    </row>
    <row r="14">
      <c r="A14" s="4" t="n">
        <v>46304</v>
      </c>
      <c r="B14" s="8" t="inlineStr">
        <is>
          <t>M04</t>
        </is>
      </c>
      <c r="C14" s="10">
        <f>_xlfn.XLOOKUP(B14,Members!$A$5:$A$200,Members!$B$5:$B$200,"Check ID")</f>
        <v/>
      </c>
      <c r="D14" s="11" t="n">
        <v>0.375</v>
      </c>
      <c r="E14" s="11" t="n">
        <v>0.4375</v>
      </c>
      <c r="F14" s="12">
        <f>ROUND((E14-D14)*24,2)</f>
        <v/>
      </c>
    </row>
    <row r="15">
      <c r="A15" s="4" t="n">
        <v>46304</v>
      </c>
      <c r="B15" s="8" t="inlineStr">
        <is>
          <t>M06</t>
        </is>
      </c>
      <c r="C15" s="10">
        <f>_xlfn.XLOOKUP(B15,Members!$A$5:$A$200,Members!$B$5:$B$200,"Check ID")</f>
        <v/>
      </c>
      <c r="D15" s="11" t="n">
        <v>0.4166666666666667</v>
      </c>
      <c r="E15" s="11" t="n">
        <v>0.5416666666666666</v>
      </c>
      <c r="F15" s="12">
        <f>ROUND((E15-D15)*24,2)</f>
        <v/>
      </c>
    </row>
    <row r="16">
      <c r="A16" s="4" t="n">
        <v>46307</v>
      </c>
      <c r="B16" s="8" t="inlineStr">
        <is>
          <t>M03</t>
        </is>
      </c>
      <c r="C16" s="10">
        <f>_xlfn.XLOOKUP(B16,Members!$A$5:$A$200,Members!$B$5:$B$200,"Check ID")</f>
        <v/>
      </c>
      <c r="D16" s="11" t="n">
        <v>0.4583333333333333</v>
      </c>
      <c r="E16" s="11" t="n">
        <v>0.5416666666666666</v>
      </c>
      <c r="F16" s="12">
        <f>ROUND((E16-D16)*24,2)</f>
        <v/>
      </c>
    </row>
    <row r="17">
      <c r="A17" s="4" t="n">
        <v>46307</v>
      </c>
      <c r="B17" s="8" t="inlineStr">
        <is>
          <t>M08</t>
        </is>
      </c>
      <c r="C17" s="10">
        <f>_xlfn.XLOOKUP(B17,Members!$A$5:$A$200,Members!$B$5:$B$200,"Check ID")</f>
        <v/>
      </c>
      <c r="D17" s="11" t="n">
        <v>0.625</v>
      </c>
      <c r="E17" s="11" t="n">
        <v>0.6875</v>
      </c>
      <c r="F17" s="12">
        <f>ROUND((E17-D17)*24,2)</f>
        <v/>
      </c>
    </row>
    <row r="18">
      <c r="A18" s="4" t="n">
        <v>46308</v>
      </c>
      <c r="B18" s="8" t="inlineStr">
        <is>
          <t>M08</t>
        </is>
      </c>
      <c r="C18" s="10">
        <f>_xlfn.XLOOKUP(B18,Members!$A$5:$A$200,Members!$B$5:$B$200,"Check ID")</f>
        <v/>
      </c>
      <c r="D18" s="11" t="n">
        <v>0.6666666666666666</v>
      </c>
      <c r="E18" s="11" t="n">
        <v>0.7291666666666666</v>
      </c>
      <c r="F18" s="12">
        <f>ROUND((E18-D18)*24,2)</f>
        <v/>
      </c>
    </row>
    <row r="19">
      <c r="A19" s="4" t="n">
        <v>46308</v>
      </c>
      <c r="B19" s="8" t="inlineStr">
        <is>
          <t>M03</t>
        </is>
      </c>
      <c r="C19" s="10">
        <f>_xlfn.XLOOKUP(B19,Members!$A$5:$A$200,Members!$B$5:$B$200,"Check ID")</f>
        <v/>
      </c>
      <c r="D19" s="11" t="n">
        <v>0.375</v>
      </c>
      <c r="E19" s="11" t="n">
        <v>0.4375</v>
      </c>
      <c r="F19" s="12">
        <f>ROUND((E19-D19)*24,2)</f>
        <v/>
      </c>
    </row>
    <row r="20">
      <c r="A20" s="4" t="n">
        <v>46309</v>
      </c>
      <c r="B20" s="8" t="inlineStr">
        <is>
          <t>M08</t>
        </is>
      </c>
      <c r="C20" s="10">
        <f>_xlfn.XLOOKUP(B20,Members!$A$5:$A$200,Members!$B$5:$B$200,"Check ID")</f>
        <v/>
      </c>
      <c r="D20" s="11" t="n">
        <v>0.625</v>
      </c>
      <c r="E20" s="11" t="n">
        <v>0.6666666666666666</v>
      </c>
      <c r="F20" s="12">
        <f>ROUND((E20-D20)*24,2)</f>
        <v/>
      </c>
    </row>
    <row r="21">
      <c r="A21" s="4" t="n">
        <v>46309</v>
      </c>
      <c r="B21" s="8" t="inlineStr">
        <is>
          <t>M06</t>
        </is>
      </c>
      <c r="C21" s="10">
        <f>_xlfn.XLOOKUP(B21,Members!$A$5:$A$200,Members!$B$5:$B$200,"Check ID")</f>
        <v/>
      </c>
      <c r="D21" s="11" t="n">
        <v>0.6666666666666666</v>
      </c>
      <c r="E21" s="11" t="n">
        <v>0.7916666666666666</v>
      </c>
      <c r="F21" s="12">
        <f>ROUND((E21-D21)*24,2)</f>
        <v/>
      </c>
    </row>
    <row r="22">
      <c r="A22" s="4" t="n">
        <v>46310</v>
      </c>
      <c r="B22" s="8" t="inlineStr">
        <is>
          <t>M04</t>
        </is>
      </c>
      <c r="C22" s="10">
        <f>_xlfn.XLOOKUP(B22,Members!$A$5:$A$200,Members!$B$5:$B$200,"Check ID")</f>
        <v/>
      </c>
      <c r="D22" s="11" t="n">
        <v>0.4166666666666667</v>
      </c>
      <c r="E22" s="11" t="n">
        <v>0.5416666666666666</v>
      </c>
      <c r="F22" s="12">
        <f>ROUND((E22-D22)*24,2)</f>
        <v/>
      </c>
    </row>
    <row r="23">
      <c r="A23" s="4" t="n">
        <v>46311</v>
      </c>
      <c r="B23" s="8" t="inlineStr">
        <is>
          <t>M06</t>
        </is>
      </c>
      <c r="C23" s="10">
        <f>_xlfn.XLOOKUP(B23,Members!$A$5:$A$200,Members!$B$5:$B$200,"Check ID")</f>
        <v/>
      </c>
      <c r="D23" s="11" t="n">
        <v>0.4166666666666667</v>
      </c>
      <c r="E23" s="11" t="n">
        <v>0.5</v>
      </c>
      <c r="F23" s="12">
        <f>ROUND((E23-D23)*24,2)</f>
        <v/>
      </c>
    </row>
    <row r="24">
      <c r="A24" s="4" t="n">
        <v>46311</v>
      </c>
      <c r="B24" s="8" t="inlineStr">
        <is>
          <t>M03</t>
        </is>
      </c>
      <c r="C24" s="10">
        <f>_xlfn.XLOOKUP(B24,Members!$A$5:$A$200,Members!$B$5:$B$200,"Check ID")</f>
        <v/>
      </c>
      <c r="D24" s="11" t="n">
        <v>0.5833333333333334</v>
      </c>
      <c r="E24" s="11" t="n">
        <v>0.6666666666666666</v>
      </c>
      <c r="F24" s="12">
        <f>ROUND((E24-D24)*24,2)</f>
        <v/>
      </c>
    </row>
    <row r="25">
      <c r="A25" s="4" t="n">
        <v>46311</v>
      </c>
      <c r="B25" s="8" t="inlineStr">
        <is>
          <t>M01</t>
        </is>
      </c>
      <c r="C25" s="10">
        <f>_xlfn.XLOOKUP(B25,Members!$A$5:$A$200,Members!$B$5:$B$200,"Check ID")</f>
        <v/>
      </c>
      <c r="D25" s="11" t="n">
        <v>0.6666666666666666</v>
      </c>
      <c r="E25" s="11" t="n">
        <v>0.7083333333333334</v>
      </c>
      <c r="F25" s="12">
        <f>ROUND((E25-D25)*24,2)</f>
        <v/>
      </c>
    </row>
    <row r="26">
      <c r="A26" s="4" t="n">
        <v>46323</v>
      </c>
      <c r="B26" s="8" t="inlineStr">
        <is>
          <t>M06</t>
        </is>
      </c>
      <c r="C26" s="10">
        <f>_xlfn.XLOOKUP(B26,Members!$A$5:$A$200,Members!$B$5:$B$200,"Check ID")</f>
        <v/>
      </c>
      <c r="D26" s="11" t="n">
        <v>0.4166666666666667</v>
      </c>
      <c r="E26" s="11" t="n">
        <v>0.5</v>
      </c>
      <c r="F26" s="12">
        <f>ROUND((E26-D26)*24,2)</f>
        <v/>
      </c>
    </row>
  </sheetData>
  <dataValidations count="1">
    <dataValidation sqref="B5:B3000" showDropDown="0" showInputMessage="0" showErrorMessage="1" allowBlank="1" errorTitle="Not in the list" error="Pick a value from the list" type="list">
      <formula1>=Members!$A$5:$A$200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11" customWidth="1" min="3" max="3"/>
    <col width="8" customWidth="1" min="4" max="4"/>
    <col width="8" customWidth="1" min="5" max="5"/>
    <col width="8" customWidth="1" min="6" max="6"/>
    <col width="12" customWidth="1" min="7" max="7"/>
    <col width="11" customWidth="1" min="8" max="8"/>
    <col width="10" customWidth="1" min="9" max="9"/>
    <col width="11" customWidth="1" min="10" max="10"/>
  </cols>
  <sheetData>
    <row r="1">
      <c r="A1" s="1" t="inlineStr">
        <is>
          <t>Monthly billing for the month on Setup</t>
        </is>
      </c>
    </row>
    <row r="2">
      <c r="A2" s="2" t="inlineStr">
        <is>
          <t>Extra hours = hours used beyond the free hours, charged at the meeting-room rate. GST on the taxable value.</t>
        </is>
      </c>
    </row>
    <row r="4">
      <c r="A4" s="7" t="inlineStr">
        <is>
          <t>Member ID</t>
        </is>
      </c>
      <c r="B4" s="7" t="inlineStr">
        <is>
          <t>Member</t>
        </is>
      </c>
      <c r="C4" s="7" t="inlineStr">
        <is>
          <t>Plan fee (₹)</t>
        </is>
      </c>
      <c r="D4" s="7" t="inlineStr">
        <is>
          <t>Hours used</t>
        </is>
      </c>
      <c r="E4" s="7" t="inlineStr">
        <is>
          <t>Free hours</t>
        </is>
      </c>
      <c r="F4" s="7" t="inlineStr">
        <is>
          <t>Extra hours</t>
        </is>
      </c>
      <c r="G4" s="7" t="inlineStr">
        <is>
          <t>Meeting charge (₹)</t>
        </is>
      </c>
      <c r="H4" s="7" t="inlineStr">
        <is>
          <t>Taxable (₹)</t>
        </is>
      </c>
      <c r="I4" s="7" t="inlineStr">
        <is>
          <t>GST (₹)</t>
        </is>
      </c>
      <c r="J4" s="7" t="inlineStr">
        <is>
          <t>Total (₹)</t>
        </is>
      </c>
    </row>
    <row r="5">
      <c r="A5" s="10">
        <f>Members!A5</f>
        <v/>
      </c>
      <c r="B5" s="10">
        <f>Members!B5</f>
        <v/>
      </c>
      <c r="C5" s="9">
        <f>Members!F5</f>
        <v/>
      </c>
      <c r="D5" s="12">
        <f>SUMIFS(Bookings!$F$5:$F$3000,Bookings!$B$5:$B$3000,A5,Bookings!$A$5:$A$3000,"&gt;="&amp;Setup!$B$4,Bookings!$A$5:$A$3000,"&lt;="&amp;EOMONTH(Setup!$B$4,0))</f>
        <v/>
      </c>
      <c r="E5" s="10">
        <f>Members!G5</f>
        <v/>
      </c>
      <c r="F5" s="12">
        <f>MAX(0,D5-E5)</f>
        <v/>
      </c>
      <c r="G5" s="9">
        <f>F5*Setup!$B$5</f>
        <v/>
      </c>
      <c r="H5" s="9">
        <f>C5+G5</f>
        <v/>
      </c>
      <c r="I5" s="13">
        <f>ROUND(H5*Setup!$B$6,2)</f>
        <v/>
      </c>
      <c r="J5" s="13">
        <f>H5+I5</f>
        <v/>
      </c>
    </row>
    <row r="6">
      <c r="A6" s="10">
        <f>Members!A6</f>
        <v/>
      </c>
      <c r="B6" s="10">
        <f>Members!B6</f>
        <v/>
      </c>
      <c r="C6" s="9">
        <f>Members!F6</f>
        <v/>
      </c>
      <c r="D6" s="12">
        <f>SUMIFS(Bookings!$F$5:$F$3000,Bookings!$B$5:$B$3000,A6,Bookings!$A$5:$A$3000,"&gt;="&amp;Setup!$B$4,Bookings!$A$5:$A$3000,"&lt;="&amp;EOMONTH(Setup!$B$4,0))</f>
        <v/>
      </c>
      <c r="E6" s="10">
        <f>Members!G6</f>
        <v/>
      </c>
      <c r="F6" s="12">
        <f>MAX(0,D6-E6)</f>
        <v/>
      </c>
      <c r="G6" s="9">
        <f>F6*Setup!$B$5</f>
        <v/>
      </c>
      <c r="H6" s="9">
        <f>C6+G6</f>
        <v/>
      </c>
      <c r="I6" s="13">
        <f>ROUND(H6*Setup!$B$6,2)</f>
        <v/>
      </c>
      <c r="J6" s="13">
        <f>H6+I6</f>
        <v/>
      </c>
    </row>
    <row r="7">
      <c r="A7" s="10">
        <f>Members!A7</f>
        <v/>
      </c>
      <c r="B7" s="10">
        <f>Members!B7</f>
        <v/>
      </c>
      <c r="C7" s="9">
        <f>Members!F7</f>
        <v/>
      </c>
      <c r="D7" s="12">
        <f>SUMIFS(Bookings!$F$5:$F$3000,Bookings!$B$5:$B$3000,A7,Bookings!$A$5:$A$3000,"&gt;="&amp;Setup!$B$4,Bookings!$A$5:$A$3000,"&lt;="&amp;EOMONTH(Setup!$B$4,0))</f>
        <v/>
      </c>
      <c r="E7" s="10">
        <f>Members!G7</f>
        <v/>
      </c>
      <c r="F7" s="12">
        <f>MAX(0,D7-E7)</f>
        <v/>
      </c>
      <c r="G7" s="9">
        <f>F7*Setup!$B$5</f>
        <v/>
      </c>
      <c r="H7" s="9">
        <f>C7+G7</f>
        <v/>
      </c>
      <c r="I7" s="13">
        <f>ROUND(H7*Setup!$B$6,2)</f>
        <v/>
      </c>
      <c r="J7" s="13">
        <f>H7+I7</f>
        <v/>
      </c>
    </row>
    <row r="8">
      <c r="A8" s="10">
        <f>Members!A8</f>
        <v/>
      </c>
      <c r="B8" s="10">
        <f>Members!B8</f>
        <v/>
      </c>
      <c r="C8" s="9">
        <f>Members!F8</f>
        <v/>
      </c>
      <c r="D8" s="12">
        <f>SUMIFS(Bookings!$F$5:$F$3000,Bookings!$B$5:$B$3000,A8,Bookings!$A$5:$A$3000,"&gt;="&amp;Setup!$B$4,Bookings!$A$5:$A$3000,"&lt;="&amp;EOMONTH(Setup!$B$4,0))</f>
        <v/>
      </c>
      <c r="E8" s="10">
        <f>Members!G8</f>
        <v/>
      </c>
      <c r="F8" s="12">
        <f>MAX(0,D8-E8)</f>
        <v/>
      </c>
      <c r="G8" s="9">
        <f>F8*Setup!$B$5</f>
        <v/>
      </c>
      <c r="H8" s="9">
        <f>C8+G8</f>
        <v/>
      </c>
      <c r="I8" s="13">
        <f>ROUND(H8*Setup!$B$6,2)</f>
        <v/>
      </c>
      <c r="J8" s="13">
        <f>H8+I8</f>
        <v/>
      </c>
    </row>
    <row r="9">
      <c r="A9" s="10">
        <f>Members!A9</f>
        <v/>
      </c>
      <c r="B9" s="10">
        <f>Members!B9</f>
        <v/>
      </c>
      <c r="C9" s="9">
        <f>Members!F9</f>
        <v/>
      </c>
      <c r="D9" s="12">
        <f>SUMIFS(Bookings!$F$5:$F$3000,Bookings!$B$5:$B$3000,A9,Bookings!$A$5:$A$3000,"&gt;="&amp;Setup!$B$4,Bookings!$A$5:$A$3000,"&lt;="&amp;EOMONTH(Setup!$B$4,0))</f>
        <v/>
      </c>
      <c r="E9" s="10">
        <f>Members!G9</f>
        <v/>
      </c>
      <c r="F9" s="12">
        <f>MAX(0,D9-E9)</f>
        <v/>
      </c>
      <c r="G9" s="9">
        <f>F9*Setup!$B$5</f>
        <v/>
      </c>
      <c r="H9" s="9">
        <f>C9+G9</f>
        <v/>
      </c>
      <c r="I9" s="13">
        <f>ROUND(H9*Setup!$B$6,2)</f>
        <v/>
      </c>
      <c r="J9" s="13">
        <f>H9+I9</f>
        <v/>
      </c>
    </row>
    <row r="10">
      <c r="A10" s="10">
        <f>Members!A10</f>
        <v/>
      </c>
      <c r="B10" s="10">
        <f>Members!B10</f>
        <v/>
      </c>
      <c r="C10" s="9">
        <f>Members!F10</f>
        <v/>
      </c>
      <c r="D10" s="12">
        <f>SUMIFS(Bookings!$F$5:$F$3000,Bookings!$B$5:$B$3000,A10,Bookings!$A$5:$A$3000,"&gt;="&amp;Setup!$B$4,Bookings!$A$5:$A$3000,"&lt;="&amp;EOMONTH(Setup!$B$4,0))</f>
        <v/>
      </c>
      <c r="E10" s="10">
        <f>Members!G10</f>
        <v/>
      </c>
      <c r="F10" s="12">
        <f>MAX(0,D10-E10)</f>
        <v/>
      </c>
      <c r="G10" s="9">
        <f>F10*Setup!$B$5</f>
        <v/>
      </c>
      <c r="H10" s="9">
        <f>C10+G10</f>
        <v/>
      </c>
      <c r="I10" s="13">
        <f>ROUND(H10*Setup!$B$6,2)</f>
        <v/>
      </c>
      <c r="J10" s="13">
        <f>H10+I10</f>
        <v/>
      </c>
    </row>
    <row r="11">
      <c r="A11" s="10">
        <f>Members!A11</f>
        <v/>
      </c>
      <c r="B11" s="10">
        <f>Members!B11</f>
        <v/>
      </c>
      <c r="C11" s="9">
        <f>Members!F11</f>
        <v/>
      </c>
      <c r="D11" s="12">
        <f>SUMIFS(Bookings!$F$5:$F$3000,Bookings!$B$5:$B$3000,A11,Bookings!$A$5:$A$3000,"&gt;="&amp;Setup!$B$4,Bookings!$A$5:$A$3000,"&lt;="&amp;EOMONTH(Setup!$B$4,0))</f>
        <v/>
      </c>
      <c r="E11" s="10">
        <f>Members!G11</f>
        <v/>
      </c>
      <c r="F11" s="12">
        <f>MAX(0,D11-E11)</f>
        <v/>
      </c>
      <c r="G11" s="9">
        <f>F11*Setup!$B$5</f>
        <v/>
      </c>
      <c r="H11" s="9">
        <f>C11+G11</f>
        <v/>
      </c>
      <c r="I11" s="13">
        <f>ROUND(H11*Setup!$B$6,2)</f>
        <v/>
      </c>
      <c r="J11" s="13">
        <f>H11+I11</f>
        <v/>
      </c>
    </row>
    <row r="12">
      <c r="A12" s="10">
        <f>Members!A12</f>
        <v/>
      </c>
      <c r="B12" s="10">
        <f>Members!B12</f>
        <v/>
      </c>
      <c r="C12" s="9">
        <f>Members!F12</f>
        <v/>
      </c>
      <c r="D12" s="12">
        <f>SUMIFS(Bookings!$F$5:$F$3000,Bookings!$B$5:$B$3000,A12,Bookings!$A$5:$A$3000,"&gt;="&amp;Setup!$B$4,Bookings!$A$5:$A$3000,"&lt;="&amp;EOMONTH(Setup!$B$4,0))</f>
        <v/>
      </c>
      <c r="E12" s="10">
        <f>Members!G12</f>
        <v/>
      </c>
      <c r="F12" s="12">
        <f>MAX(0,D12-E12)</f>
        <v/>
      </c>
      <c r="G12" s="9">
        <f>F12*Setup!$B$5</f>
        <v/>
      </c>
      <c r="H12" s="9">
        <f>C12+G12</f>
        <v/>
      </c>
      <c r="I12" s="13">
        <f>ROUND(H12*Setup!$B$6,2)</f>
        <v/>
      </c>
      <c r="J12" s="13">
        <f>H12+I12</f>
        <v/>
      </c>
    </row>
    <row r="13">
      <c r="A13" s="14" t="inlineStr">
        <is>
          <t>Total</t>
        </is>
      </c>
      <c r="C13" s="15">
        <f>SUM(C5:C12)</f>
        <v/>
      </c>
      <c r="D13" s="16">
        <f>SUM(D5:D12)</f>
        <v/>
      </c>
      <c r="G13" s="15">
        <f>SUM(G5:G12)</f>
        <v/>
      </c>
      <c r="H13" s="15">
        <f>SUM(H5:H12)</f>
        <v/>
      </c>
      <c r="I13" s="17">
        <f>SUM(I5:I12)</f>
        <v/>
      </c>
      <c r="J13" s="17">
        <f>SUM(J5:J12)</f>
        <v/>
      </c>
    </row>
  </sheetData>
  <conditionalFormatting sqref="F5:F12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9" customWidth="1" min="3" max="3"/>
    <col width="10" customWidth="1" min="4" max="4"/>
    <col width="14" customWidth="1" min="5" max="5"/>
  </cols>
  <sheetData>
    <row r="1">
      <c r="A1" s="1" t="inlineStr">
        <is>
          <t>Seat occupancy by plan</t>
        </is>
      </c>
    </row>
    <row r="2">
      <c r="A2" s="2" t="inlineStr">
        <is>
          <t>Seats sold = seats of all members on the plan.</t>
        </is>
      </c>
    </row>
    <row r="4">
      <c r="A4" s="7" t="inlineStr">
        <is>
          <t>Plan</t>
        </is>
      </c>
      <c r="B4" s="7" t="inlineStr">
        <is>
          <t>Seats available</t>
        </is>
      </c>
      <c r="C4" s="7" t="inlineStr">
        <is>
          <t>Seats sold</t>
        </is>
      </c>
      <c r="D4" s="7" t="inlineStr">
        <is>
          <t>Occupancy</t>
        </is>
      </c>
      <c r="E4" s="7" t="inlineStr">
        <is>
          <t>Plan revenue (₹)</t>
        </is>
      </c>
    </row>
    <row r="5">
      <c r="A5" s="10">
        <f>Setup!A9</f>
        <v/>
      </c>
      <c r="B5" s="10">
        <f>Setup!D9</f>
        <v/>
      </c>
      <c r="C5" s="10">
        <f>SUMIFS(Members!$D$5:$D$200,Members!$C$5:$C$200,A5)</f>
        <v/>
      </c>
      <c r="D5" s="18">
        <f>C5/B5</f>
        <v/>
      </c>
      <c r="E5" s="9">
        <f>SUMIFS(Members!$F$5:$F$200,Members!$C$5:$C$200,A5)</f>
        <v/>
      </c>
    </row>
    <row r="6">
      <c r="A6" s="10">
        <f>Setup!A10</f>
        <v/>
      </c>
      <c r="B6" s="10">
        <f>Setup!D10</f>
        <v/>
      </c>
      <c r="C6" s="10">
        <f>SUMIFS(Members!$D$5:$D$200,Members!$C$5:$C$200,A6)</f>
        <v/>
      </c>
      <c r="D6" s="18">
        <f>C6/B6</f>
        <v/>
      </c>
      <c r="E6" s="9">
        <f>SUMIFS(Members!$F$5:$F$200,Members!$C$5:$C$200,A6)</f>
        <v/>
      </c>
    </row>
    <row r="7">
      <c r="A7" s="10">
        <f>Setup!A11</f>
        <v/>
      </c>
      <c r="B7" s="10">
        <f>Setup!D11</f>
        <v/>
      </c>
      <c r="C7" s="10">
        <f>SUMIFS(Members!$D$5:$D$200,Members!$C$5:$C$200,A7)</f>
        <v/>
      </c>
      <c r="D7" s="18">
        <f>C7/B7</f>
        <v/>
      </c>
      <c r="E7" s="9">
        <f>SUMIFS(Members!$F$5:$F$200,Members!$C$5:$C$200,A7)</f>
        <v/>
      </c>
    </row>
    <row r="8">
      <c r="A8" s="14" t="inlineStr">
        <is>
          <t>Total</t>
        </is>
      </c>
      <c r="B8" s="14">
        <f>SUM(B5:B7)</f>
        <v/>
      </c>
      <c r="C8" s="14">
        <f>SUM(C5:C7)</f>
        <v/>
      </c>
      <c r="D8" s="19">
        <f>C8/B8</f>
        <v/>
      </c>
      <c r="E8" s="15">
        <f>SUM(E5:E7)</f>
        <v/>
      </c>
    </row>
  </sheetData>
  <conditionalFormatting sqref="D5:D7">
    <cfRule type="dataBar" priority="1">
      <dataBar>
        <cfvo type="num" val="0"/>
        <cfvo type="num" val="1"/>
        <color rgb="005B9BD5"/>
      </dataBar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Printable monthly invoice</t>
        </is>
      </c>
    </row>
    <row r="2">
      <c r="A2" s="2" t="inlineStr">
        <is>
          <t>Type a member ID in B4. Print A1:C15.</t>
        </is>
      </c>
    </row>
    <row r="3">
      <c r="A3" s="3" t="inlineStr">
        <is>
          <t>Zoya Cowork, Nagpur (GSTIN: your GSTIN)</t>
        </is>
      </c>
    </row>
    <row r="4">
      <c r="A4" s="3" t="inlineStr">
        <is>
          <t>Member ID</t>
        </is>
      </c>
      <c r="B4" s="8" t="inlineStr">
        <is>
          <t>M06</t>
        </is>
      </c>
    </row>
    <row r="6">
      <c r="A6" s="3" t="inlineStr">
        <is>
          <t>Member</t>
        </is>
      </c>
      <c r="B6" s="10">
        <f>_xlfn.XLOOKUP($B$4,Billing!$A$5:$A$200,Billing!$B$5:$B$200,"Not found")</f>
        <v/>
      </c>
    </row>
    <row r="7">
      <c r="A7" s="3" t="inlineStr">
        <is>
          <t>Plan fee (₹)</t>
        </is>
      </c>
      <c r="B7" s="9">
        <f>_xlfn.XLOOKUP($B$4,Billing!$A$5:$A$200,Billing!$C$5:$C$200,"Not found")</f>
        <v/>
      </c>
    </row>
    <row r="8">
      <c r="A8" s="3" t="inlineStr">
        <is>
          <t>Meeting hours used</t>
        </is>
      </c>
      <c r="B8" s="12">
        <f>_xlfn.XLOOKUP($B$4,Billing!$A$5:$A$200,Billing!$D$5:$D$200,"Not found")</f>
        <v/>
      </c>
    </row>
    <row r="9">
      <c r="A9" s="3" t="inlineStr">
        <is>
          <t>Free hours</t>
        </is>
      </c>
      <c r="B9" s="10">
        <f>_xlfn.XLOOKUP($B$4,Billing!$A$5:$A$200,Billing!$E$5:$E$200,"Not found")</f>
        <v/>
      </c>
    </row>
    <row r="10">
      <c r="A10" s="3" t="inlineStr">
        <is>
          <t>Extra hours</t>
        </is>
      </c>
      <c r="B10" s="12">
        <f>_xlfn.XLOOKUP($B$4,Billing!$A$5:$A$200,Billing!$F$5:$F$200,"Not found")</f>
        <v/>
      </c>
    </row>
    <row r="11">
      <c r="A11" s="3" t="inlineStr">
        <is>
          <t>Meeting charge (₹)</t>
        </is>
      </c>
      <c r="B11" s="9">
        <f>_xlfn.XLOOKUP($B$4,Billing!$A$5:$A$200,Billing!$G$5:$G$200,"Not found")</f>
        <v/>
      </c>
    </row>
    <row r="12">
      <c r="A12" s="3" t="inlineStr">
        <is>
          <t>Taxable (₹)</t>
        </is>
      </c>
      <c r="B12" s="9">
        <f>_xlfn.XLOOKUP($B$4,Billing!$A$5:$A$200,Billing!$H$5:$H$200,"Not found")</f>
        <v/>
      </c>
    </row>
    <row r="13">
      <c r="A13" s="3" t="inlineStr">
        <is>
          <t>GST (₹)</t>
        </is>
      </c>
      <c r="B13" s="13">
        <f>_xlfn.XLOOKUP($B$4,Billing!$A$5:$A$200,Billing!$I$5:$I$200,"Not found")</f>
        <v/>
      </c>
    </row>
    <row r="14">
      <c r="A14" s="3" t="inlineStr">
        <is>
          <t>Total (₹)</t>
        </is>
      </c>
      <c r="B14" s="13">
        <f>_xlfn.XLOOKUP($B$4,Billing!$A$5:$A$200,Billing!$J$5:$J$200,"Not found")</f>
        <v/>
      </c>
    </row>
    <row r="15">
      <c r="A15" s="3" t="inlineStr">
        <is>
          <t>Billing month</t>
        </is>
      </c>
      <c r="B15" s="10">
        <f>TEXT(Setup!B4,"mmmm yyyy")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Co-working dashboard: October 2026</t>
        </is>
      </c>
    </row>
    <row r="2">
      <c r="A2" s="2" t="inlineStr">
        <is>
          <t>Formulas over Members, Billing and Occupancy.</t>
        </is>
      </c>
    </row>
    <row r="4" ht="32" customHeight="1">
      <c r="A4" s="7" t="inlineStr">
        <is>
          <t>Members</t>
        </is>
      </c>
      <c r="B4" s="7" t="inlineStr">
        <is>
          <t>Seats sold</t>
        </is>
      </c>
      <c r="C4" s="7" t="inlineStr">
        <is>
          <t>Occupancy</t>
        </is>
      </c>
      <c r="D4" s="7" t="inlineStr">
        <is>
          <t>Plan fees</t>
        </is>
      </c>
      <c r="E4" s="7" t="inlineStr">
        <is>
          <t>Meeting charges</t>
        </is>
      </c>
      <c r="F4" s="7" t="inlineStr">
        <is>
          <t>Invoiced with GST</t>
        </is>
      </c>
    </row>
    <row r="5" ht="30" customHeight="1">
      <c r="A5" s="20">
        <f>COUNTA(Members!$A$5:$A$200)</f>
        <v/>
      </c>
      <c r="B5" s="20">
        <f>Occupancy!C8</f>
        <v/>
      </c>
      <c r="C5" s="21">
        <f>Occupancy!D8</f>
        <v/>
      </c>
      <c r="D5" s="22">
        <f>Billing!C13</f>
        <v/>
      </c>
      <c r="E5" s="22">
        <f>Billing!G13</f>
        <v/>
      </c>
      <c r="F5" s="22">
        <f>Billing!J13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