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Patients" sheetId="3" state="visible" r:id="rId3"/>
    <sheet xmlns:r="http://schemas.openxmlformats.org/officeDocument/2006/relationships" name="Visits" sheetId="4" state="visible" r:id="rId4"/>
    <sheet xmlns:r="http://schemas.openxmlformats.org/officeDocument/2006/relationships" name="Receipt" sheetId="5" state="visible" r:id="rId5"/>
    <sheet xmlns:r="http://schemas.openxmlformats.org/officeDocument/2006/relationships" name="Report" sheetId="6" state="visible" r:id="rId6"/>
    <sheet xmlns:r="http://schemas.openxmlformats.org/officeDocument/2006/relationships" name="Dashboard" sheetId="7" state="visible" r:id="rId7"/>
  </sheets>
  <definedNames>
    <definedName name="_xlnm.Print_Area" localSheetId="4">'Receipt'!$A$1:$D$16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-YYYY"/>
    <numFmt numFmtId="166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166" fontId="0" fillId="2" borderId="1" pivotButton="0" quotePrefix="0" xfId="0"/>
    <xf numFmtId="0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0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Visits by type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'Report'!$B$5:$B$8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Collection by payment mode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'Report'!$A$11:$A$13</f>
            </numRef>
          </cat>
          <val>
            <numRef>
              <f>'Report'!$B$11:$B$13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Clinic patient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(fees, as-of date, follow-up window), Patients, Visits, Receipt (printable), Report, Dashboard.</t>
        </is>
      </c>
    </row>
    <row r="8">
      <c r="A8" t="inlineStr">
        <is>
          <t>Each visit is one row in Visits. Type the follow-up days advised; the status turns Done when the patient visits again.</t>
        </is>
      </c>
    </row>
    <row r="9">
      <c r="A9" t="inlineStr">
        <is>
          <t>Keep medical notes in your clinical record; this file holds visit and money details only. Protect the file: it has personal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3" customWidth="1" min="4" max="4"/>
  </cols>
  <sheetData>
    <row r="1">
      <c r="A1" s="1" t="inlineStr">
        <is>
          <t>Clinic Management System: Setup (Bagale Clinic, Nashik)</t>
        </is>
      </c>
    </row>
    <row r="2">
      <c r="A2" s="2" t="inlineStr">
        <is>
          <t>Made-up patients, fees and visits. Not medical advice; this tracks visits and money only.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Clinic</t>
        </is>
      </c>
      <c r="B4" s="5" t="inlineStr">
        <is>
          <t>Bagale Clinic, Nashik</t>
        </is>
      </c>
    </row>
    <row r="5">
      <c r="A5" s="3" t="inlineStr">
        <is>
          <t>Follow-up window (days)</t>
        </is>
      </c>
      <c r="B5" s="5" t="n">
        <v>7</v>
      </c>
    </row>
    <row r="7">
      <c r="A7" s="6" t="inlineStr">
        <is>
          <t>Visit type</t>
        </is>
      </c>
      <c r="B7" s="6" t="inlineStr">
        <is>
          <t>Fee (₹)</t>
        </is>
      </c>
      <c r="D7" s="7" t="inlineStr">
        <is>
          <t>Payment modes</t>
        </is>
      </c>
    </row>
    <row r="8">
      <c r="A8" s="5" t="inlineStr">
        <is>
          <t>New consultation</t>
        </is>
      </c>
      <c r="B8" s="8" t="n">
        <v>500</v>
      </c>
      <c r="D8" s="5" t="inlineStr">
        <is>
          <t>Cash</t>
        </is>
      </c>
    </row>
    <row r="9">
      <c r="A9" s="5" t="inlineStr">
        <is>
          <t>Follow-up</t>
        </is>
      </c>
      <c r="B9" s="8" t="n">
        <v>300</v>
      </c>
      <c r="D9" s="5" t="inlineStr">
        <is>
          <t>UPI</t>
        </is>
      </c>
    </row>
    <row r="10">
      <c r="A10" s="5" t="inlineStr">
        <is>
          <t>Dressing</t>
        </is>
      </c>
      <c r="B10" s="8" t="n">
        <v>200</v>
      </c>
      <c r="D10" s="5" t="inlineStr">
        <is>
          <t>Card</t>
        </is>
      </c>
    </row>
    <row r="11">
      <c r="A11" s="5" t="inlineStr">
        <is>
          <t>Procedure</t>
        </is>
      </c>
      <c r="B11" s="8" t="n">
        <v>1500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0" customWidth="1" min="1" max="1"/>
    <col width="17" customWidth="1" min="2" max="2"/>
    <col width="8" customWidth="1" min="3" max="3"/>
    <col width="6" customWidth="1" min="4" max="4"/>
    <col width="7" customWidth="1" min="5" max="5"/>
    <col width="11" customWidth="1" min="6" max="6"/>
    <col width="10" customWidth="1" min="7" max="7"/>
    <col width="10" customWidth="1" min="8" max="8"/>
    <col width="9" customWidth="1" min="9" max="9"/>
  </cols>
  <sheetData>
    <row r="1">
      <c r="A1" s="1" t="inlineStr">
        <is>
          <t>Patient register</t>
        </is>
      </c>
    </row>
    <row r="2">
      <c r="A2" s="2" t="inlineStr">
        <is>
          <t>One row per patient. Visits and dues are pulled from the Visits sheet.</t>
        </is>
      </c>
    </row>
    <row r="4">
      <c r="A4" s="6" t="inlineStr">
        <is>
          <t>Patient ID</t>
        </is>
      </c>
      <c r="B4" s="6" t="inlineStr">
        <is>
          <t>Name</t>
        </is>
      </c>
      <c r="C4" s="6" t="inlineStr">
        <is>
          <t>Gender</t>
        </is>
      </c>
      <c r="D4" s="6" t="inlineStr">
        <is>
          <t>Age</t>
        </is>
      </c>
      <c r="E4" s="6" t="inlineStr">
        <is>
          <t>Visits</t>
        </is>
      </c>
      <c r="F4" s="6" t="inlineStr">
        <is>
          <t>Last visit</t>
        </is>
      </c>
      <c r="G4" s="6" t="inlineStr">
        <is>
          <t>Billed (₹)</t>
        </is>
      </c>
      <c r="H4" s="6" t="inlineStr">
        <is>
          <t>Paid (₹)</t>
        </is>
      </c>
      <c r="I4" s="6" t="inlineStr">
        <is>
          <t>Due (₹)</t>
        </is>
      </c>
    </row>
    <row r="5">
      <c r="A5" s="5" t="inlineStr">
        <is>
          <t>P001</t>
        </is>
      </c>
      <c r="B5" s="5" t="inlineStr">
        <is>
          <t>Ravindra Bagale</t>
        </is>
      </c>
      <c r="C5" s="5" t="inlineStr">
        <is>
          <t>M</t>
        </is>
      </c>
      <c r="D5" s="5" t="n">
        <v>41</v>
      </c>
      <c r="E5" s="9">
        <f>COUNTIF(Visits!$C$5:$C$300,A5)</f>
        <v/>
      </c>
      <c r="F5" s="10">
        <f>_xlfn.MAXIFS(Visits!$B$5:$B$300,Visits!$C$5:$C$300,A5)</f>
        <v/>
      </c>
      <c r="G5" s="11">
        <f>SUMIFS(Visits!$F$5:$F$300,Visits!$C$5:$C$300,A5)</f>
        <v/>
      </c>
      <c r="H5" s="11">
        <f>SUMIFS(Visits!$G$5:$G$300,Visits!$C$5:$C$300,A5)</f>
        <v/>
      </c>
      <c r="I5" s="11">
        <f>G5-H5</f>
        <v/>
      </c>
    </row>
    <row r="6">
      <c r="A6" s="5" t="inlineStr">
        <is>
          <t>P002</t>
        </is>
      </c>
      <c r="B6" s="5" t="inlineStr">
        <is>
          <t>Shraddha Bagale</t>
        </is>
      </c>
      <c r="C6" s="5" t="inlineStr">
        <is>
          <t>F</t>
        </is>
      </c>
      <c r="D6" s="5" t="n">
        <v>38</v>
      </c>
      <c r="E6" s="9">
        <f>COUNTIF(Visits!$C$5:$C$300,A6)</f>
        <v/>
      </c>
      <c r="F6" s="10">
        <f>_xlfn.MAXIFS(Visits!$B$5:$B$300,Visits!$C$5:$C$300,A6)</f>
        <v/>
      </c>
      <c r="G6" s="11">
        <f>SUMIFS(Visits!$F$5:$F$300,Visits!$C$5:$C$300,A6)</f>
        <v/>
      </c>
      <c r="H6" s="11">
        <f>SUMIFS(Visits!$G$5:$G$300,Visits!$C$5:$C$300,A6)</f>
        <v/>
      </c>
      <c r="I6" s="11">
        <f>G6-H6</f>
        <v/>
      </c>
    </row>
    <row r="7">
      <c r="A7" s="5" t="inlineStr">
        <is>
          <t>P003</t>
        </is>
      </c>
      <c r="B7" s="5" t="inlineStr">
        <is>
          <t>Ruhi Bagale</t>
        </is>
      </c>
      <c r="C7" s="5" t="inlineStr">
        <is>
          <t>F</t>
        </is>
      </c>
      <c r="D7" s="5" t="n">
        <v>12</v>
      </c>
      <c r="E7" s="9">
        <f>COUNTIF(Visits!$C$5:$C$300,A7)</f>
        <v/>
      </c>
      <c r="F7" s="10">
        <f>_xlfn.MAXIFS(Visits!$B$5:$B$300,Visits!$C$5:$C$300,A7)</f>
        <v/>
      </c>
      <c r="G7" s="11">
        <f>SUMIFS(Visits!$F$5:$F$300,Visits!$C$5:$C$300,A7)</f>
        <v/>
      </c>
      <c r="H7" s="11">
        <f>SUMIFS(Visits!$G$5:$G$300,Visits!$C$5:$C$300,A7)</f>
        <v/>
      </c>
      <c r="I7" s="11">
        <f>G7-H7</f>
        <v/>
      </c>
    </row>
    <row r="8">
      <c r="A8" s="5" t="inlineStr">
        <is>
          <t>P004</t>
        </is>
      </c>
      <c r="B8" s="5" t="inlineStr">
        <is>
          <t>Shahrukh</t>
        </is>
      </c>
      <c r="C8" s="5" t="inlineStr">
        <is>
          <t>M</t>
        </is>
      </c>
      <c r="D8" s="5" t="n">
        <v>55</v>
      </c>
      <c r="E8" s="9">
        <f>COUNTIF(Visits!$C$5:$C$300,A8)</f>
        <v/>
      </c>
      <c r="F8" s="10">
        <f>_xlfn.MAXIFS(Visits!$B$5:$B$300,Visits!$C$5:$C$300,A8)</f>
        <v/>
      </c>
      <c r="G8" s="11">
        <f>SUMIFS(Visits!$F$5:$F$300,Visits!$C$5:$C$300,A8)</f>
        <v/>
      </c>
      <c r="H8" s="11">
        <f>SUMIFS(Visits!$G$5:$G$300,Visits!$C$5:$C$300,A8)</f>
        <v/>
      </c>
      <c r="I8" s="11">
        <f>G8-H8</f>
        <v/>
      </c>
    </row>
    <row r="9">
      <c r="A9" s="5" t="inlineStr">
        <is>
          <t>P005</t>
        </is>
      </c>
      <c r="B9" s="5" t="inlineStr">
        <is>
          <t>Amir</t>
        </is>
      </c>
      <c r="C9" s="5" t="inlineStr">
        <is>
          <t>M</t>
        </is>
      </c>
      <c r="D9" s="5" t="n">
        <v>29</v>
      </c>
      <c r="E9" s="9">
        <f>COUNTIF(Visits!$C$5:$C$300,A9)</f>
        <v/>
      </c>
      <c r="F9" s="10">
        <f>_xlfn.MAXIFS(Visits!$B$5:$B$300,Visits!$C$5:$C$300,A9)</f>
        <v/>
      </c>
      <c r="G9" s="11">
        <f>SUMIFS(Visits!$F$5:$F$300,Visits!$C$5:$C$300,A9)</f>
        <v/>
      </c>
      <c r="H9" s="11">
        <f>SUMIFS(Visits!$G$5:$G$300,Visits!$C$5:$C$300,A9)</f>
        <v/>
      </c>
      <c r="I9" s="11">
        <f>G9-H9</f>
        <v/>
      </c>
    </row>
    <row r="10">
      <c r="A10" s="5" t="inlineStr">
        <is>
          <t>P006</t>
        </is>
      </c>
      <c r="B10" s="5" t="inlineStr">
        <is>
          <t>Salman</t>
        </is>
      </c>
      <c r="C10" s="5" t="inlineStr">
        <is>
          <t>M</t>
        </is>
      </c>
      <c r="D10" s="5" t="n">
        <v>63</v>
      </c>
      <c r="E10" s="9">
        <f>COUNTIF(Visits!$C$5:$C$300,A10)</f>
        <v/>
      </c>
      <c r="F10" s="10">
        <f>_xlfn.MAXIFS(Visits!$B$5:$B$300,Visits!$C$5:$C$300,A10)</f>
        <v/>
      </c>
      <c r="G10" s="11">
        <f>SUMIFS(Visits!$F$5:$F$300,Visits!$C$5:$C$300,A10)</f>
        <v/>
      </c>
      <c r="H10" s="11">
        <f>SUMIFS(Visits!$G$5:$G$300,Visits!$C$5:$C$300,A10)</f>
        <v/>
      </c>
      <c r="I10" s="11">
        <f>G10-H10</f>
        <v/>
      </c>
    </row>
    <row r="11">
      <c r="A11" s="5" t="inlineStr">
        <is>
          <t>P007</t>
        </is>
      </c>
      <c r="B11" s="5" t="inlineStr">
        <is>
          <t>Zoya</t>
        </is>
      </c>
      <c r="C11" s="5" t="inlineStr">
        <is>
          <t>F</t>
        </is>
      </c>
      <c r="D11" s="5" t="n">
        <v>24</v>
      </c>
      <c r="E11" s="9">
        <f>COUNTIF(Visits!$C$5:$C$300,A11)</f>
        <v/>
      </c>
      <c r="F11" s="10">
        <f>_xlfn.MAXIFS(Visits!$B$5:$B$300,Visits!$C$5:$C$300,A11)</f>
        <v/>
      </c>
      <c r="G11" s="11">
        <f>SUMIFS(Visits!$F$5:$F$300,Visits!$C$5:$C$300,A11)</f>
        <v/>
      </c>
      <c r="H11" s="11">
        <f>SUMIFS(Visits!$G$5:$G$300,Visits!$C$5:$C$300,A11)</f>
        <v/>
      </c>
      <c r="I11" s="11">
        <f>G11-H11</f>
        <v/>
      </c>
    </row>
    <row r="12">
      <c r="A12" s="5" t="inlineStr">
        <is>
          <t>P008</t>
        </is>
      </c>
      <c r="B12" s="5" t="inlineStr">
        <is>
          <t>Ravina</t>
        </is>
      </c>
      <c r="C12" s="5" t="inlineStr">
        <is>
          <t>F</t>
        </is>
      </c>
      <c r="D12" s="5" t="n">
        <v>47</v>
      </c>
      <c r="E12" s="9">
        <f>COUNTIF(Visits!$C$5:$C$300,A12)</f>
        <v/>
      </c>
      <c r="F12" s="10">
        <f>_xlfn.MAXIFS(Visits!$B$5:$B$300,Visits!$C$5:$C$300,A12)</f>
        <v/>
      </c>
      <c r="G12" s="11">
        <f>SUMIFS(Visits!$F$5:$F$300,Visits!$C$5:$C$300,A12)</f>
        <v/>
      </c>
      <c r="H12" s="11">
        <f>SUMIFS(Visits!$G$5:$G$300,Visits!$C$5:$C$300,A12)</f>
        <v/>
      </c>
      <c r="I12" s="11">
        <f>G12-H12</f>
        <v/>
      </c>
    </row>
    <row r="13">
      <c r="A13" s="5" t="inlineStr">
        <is>
          <t>P009</t>
        </is>
      </c>
      <c r="B13" s="5" t="inlineStr">
        <is>
          <t>Raja</t>
        </is>
      </c>
      <c r="C13" s="5" t="inlineStr">
        <is>
          <t>M</t>
        </is>
      </c>
      <c r="D13" s="5" t="n">
        <v>70</v>
      </c>
      <c r="E13" s="9">
        <f>COUNTIF(Visits!$C$5:$C$300,A13)</f>
        <v/>
      </c>
      <c r="F13" s="10">
        <f>_xlfn.MAXIFS(Visits!$B$5:$B$300,Visits!$C$5:$C$300,A13)</f>
        <v/>
      </c>
      <c r="G13" s="11">
        <f>SUMIFS(Visits!$F$5:$F$300,Visits!$C$5:$C$300,A13)</f>
        <v/>
      </c>
      <c r="H13" s="11">
        <f>SUMIFS(Visits!$G$5:$G$300,Visits!$C$5:$C$300,A13)</f>
        <v/>
      </c>
      <c r="I13" s="11">
        <f>G13-H13</f>
        <v/>
      </c>
    </row>
    <row r="14">
      <c r="A14" s="5" t="inlineStr">
        <is>
          <t>P010</t>
        </is>
      </c>
      <c r="B14" s="5" t="inlineStr">
        <is>
          <t>Rani</t>
        </is>
      </c>
      <c r="C14" s="5" t="inlineStr">
        <is>
          <t>F</t>
        </is>
      </c>
      <c r="D14" s="5" t="n">
        <v>33</v>
      </c>
      <c r="E14" s="9">
        <f>COUNTIF(Visits!$C$5:$C$300,A14)</f>
        <v/>
      </c>
      <c r="F14" s="10">
        <f>_xlfn.MAXIFS(Visits!$B$5:$B$300,Visits!$C$5:$C$300,A14)</f>
        <v/>
      </c>
      <c r="G14" s="11">
        <f>SUMIFS(Visits!$F$5:$F$300,Visits!$C$5:$C$300,A14)</f>
        <v/>
      </c>
      <c r="H14" s="11">
        <f>SUMIFS(Visits!$G$5:$G$300,Visits!$C$5:$C$300,A14)</f>
        <v/>
      </c>
      <c r="I14" s="11">
        <f>G14-H14</f>
        <v/>
      </c>
    </row>
  </sheetData>
  <conditionalFormatting sqref="I5:I40">
    <cfRule type="cellIs" priority="1" operator="greaterThan" dxfId="0">
      <formula>0</formula>
    </cfRule>
  </conditionalFormatting>
  <dataValidations count="1">
    <dataValidation sqref="C5:C40" showDropDown="0" showInputMessage="0" showErrorMessage="1" allowBlank="1" errorTitle="Not in the list" error="Pick a value from the list" type="list">
      <formula1>"M,F"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9" customWidth="1" min="3" max="3"/>
    <col width="16" customWidth="1" min="4" max="4"/>
    <col width="16" customWidth="1" min="5" max="5"/>
    <col width="9" customWidth="1" min="6" max="6"/>
    <col width="9" customWidth="1" min="7" max="7"/>
    <col width="10" customWidth="1" min="8" max="8"/>
    <col width="9" customWidth="1" min="9" max="9"/>
    <col width="11" customWidth="1" min="10" max="10"/>
    <col width="12" customWidth="1" min="11" max="11"/>
    <col width="13" customWidth="1" min="12" max="12"/>
  </cols>
  <sheetData>
    <row r="1">
      <c r="A1" s="1" t="inlineStr">
        <is>
          <t>Visits (one row per visit)</t>
        </is>
      </c>
    </row>
    <row r="2">
      <c r="A2" s="2" t="inlineStr">
        <is>
          <t>Fee comes from Setup; type what was paid. Follow-up date = visit date + days advised (blank if none). Status checks for a later visit.</t>
        </is>
      </c>
    </row>
    <row r="4">
      <c r="A4" s="6" t="inlineStr">
        <is>
          <t>Visit no</t>
        </is>
      </c>
      <c r="B4" s="6" t="inlineStr">
        <is>
          <t>Date</t>
        </is>
      </c>
      <c r="C4" s="6" t="inlineStr">
        <is>
          <t>Patient ID</t>
        </is>
      </c>
      <c r="D4" s="6" t="inlineStr">
        <is>
          <t>Patient</t>
        </is>
      </c>
      <c r="E4" s="6" t="inlineStr">
        <is>
          <t>Visit type</t>
        </is>
      </c>
      <c r="F4" s="6" t="inlineStr">
        <is>
          <t>Fee (₹)</t>
        </is>
      </c>
      <c r="G4" s="6" t="inlineStr">
        <is>
          <t>Paid (₹)</t>
        </is>
      </c>
      <c r="H4" s="6" t="inlineStr">
        <is>
          <t>Balance (₹)</t>
        </is>
      </c>
      <c r="I4" s="6" t="inlineStr">
        <is>
          <t>Payment</t>
        </is>
      </c>
      <c r="J4" s="6" t="inlineStr">
        <is>
          <t>Follow-up after (days)</t>
        </is>
      </c>
      <c r="K4" s="6" t="inlineStr">
        <is>
          <t>Follow-up date</t>
        </is>
      </c>
      <c r="L4" s="6" t="inlineStr">
        <is>
          <t>Follow-up status</t>
        </is>
      </c>
    </row>
    <row r="5">
      <c r="A5" s="5" t="inlineStr">
        <is>
          <t>V-0001</t>
        </is>
      </c>
      <c r="B5" s="4" t="n">
        <v>46296</v>
      </c>
      <c r="C5" s="5" t="inlineStr">
        <is>
          <t>P004</t>
        </is>
      </c>
      <c r="D5" s="9">
        <f>_xlfn.XLOOKUP(C5,Patients!$A$5:$A$40,Patients!$B$5:$B$40,"Check ID")</f>
        <v/>
      </c>
      <c r="E5" s="5" t="inlineStr">
        <is>
          <t>New consultation</t>
        </is>
      </c>
      <c r="F5" s="11">
        <f>_xlfn.XLOOKUP(E5,Setup!$A$8:$A$11,Setup!$B$8:$B$11,0)</f>
        <v/>
      </c>
      <c r="G5" s="8" t="n">
        <v>500</v>
      </c>
      <c r="H5" s="11">
        <f>F5-G5</f>
        <v/>
      </c>
      <c r="I5" s="5" t="inlineStr">
        <is>
          <t>Cash</t>
        </is>
      </c>
      <c r="J5" s="5" t="n">
        <v>8</v>
      </c>
      <c r="K5" s="10">
        <f>IF(J5="","",B5+J5)</f>
        <v/>
      </c>
      <c r="L5" s="9">
        <f>IF(K5="","",IF(COUNTIFS($C$5:$C$300,C5,$B$5:$B$300,"&gt;"&amp;B5)&gt;0,"Done",IF(K5&lt;Setup!$B$3,"Missed?",IF(K5&lt;=Setup!$B$3+Setup!$B$5,"Due","Later"))))</f>
        <v/>
      </c>
    </row>
    <row r="6">
      <c r="A6" s="5" t="inlineStr">
        <is>
          <t>V-0002</t>
        </is>
      </c>
      <c r="B6" s="4" t="n">
        <v>46297</v>
      </c>
      <c r="C6" s="5" t="inlineStr">
        <is>
          <t>P009</t>
        </is>
      </c>
      <c r="D6" s="9">
        <f>_xlfn.XLOOKUP(C6,Patients!$A$5:$A$40,Patients!$B$5:$B$40,"Check ID")</f>
        <v/>
      </c>
      <c r="E6" s="5" t="inlineStr">
        <is>
          <t>New consultation</t>
        </is>
      </c>
      <c r="F6" s="11">
        <f>_xlfn.XLOOKUP(E6,Setup!$A$8:$A$11,Setup!$B$8:$B$11,0)</f>
        <v/>
      </c>
      <c r="G6" s="8" t="n">
        <v>500</v>
      </c>
      <c r="H6" s="11">
        <f>F6-G6</f>
        <v/>
      </c>
      <c r="I6" s="5" t="inlineStr">
        <is>
          <t>UPI</t>
        </is>
      </c>
      <c r="J6" s="5" t="n">
        <v>7</v>
      </c>
      <c r="K6" s="10">
        <f>IF(J6="","",B6+J6)</f>
        <v/>
      </c>
      <c r="L6" s="9">
        <f>IF(K6="","",IF(COUNTIFS($C$5:$C$300,C6,$B$5:$B$300,"&gt;"&amp;B6)&gt;0,"Done",IF(K6&lt;Setup!$B$3,"Missed?",IF(K6&lt;=Setup!$B$3+Setup!$B$5,"Due","Later"))))</f>
        <v/>
      </c>
    </row>
    <row r="7">
      <c r="A7" s="5" t="inlineStr">
        <is>
          <t>V-0003</t>
        </is>
      </c>
      <c r="B7" s="4" t="n">
        <v>46298</v>
      </c>
      <c r="C7" s="5" t="inlineStr">
        <is>
          <t>P006</t>
        </is>
      </c>
      <c r="D7" s="9">
        <f>_xlfn.XLOOKUP(C7,Patients!$A$5:$A$40,Patients!$B$5:$B$40,"Check ID")</f>
        <v/>
      </c>
      <c r="E7" s="5" t="inlineStr">
        <is>
          <t>Procedure</t>
        </is>
      </c>
      <c r="F7" s="11">
        <f>_xlfn.XLOOKUP(E7,Setup!$A$8:$A$11,Setup!$B$8:$B$11,0)</f>
        <v/>
      </c>
      <c r="G7" s="8" t="n">
        <v>1000</v>
      </c>
      <c r="H7" s="11">
        <f>F7-G7</f>
        <v/>
      </c>
      <c r="I7" s="5" t="inlineStr">
        <is>
          <t>UPI</t>
        </is>
      </c>
      <c r="J7" s="5" t="n">
        <v>10</v>
      </c>
      <c r="K7" s="10">
        <f>IF(J7="","",B7+J7)</f>
        <v/>
      </c>
      <c r="L7" s="9">
        <f>IF(K7="","",IF(COUNTIFS($C$5:$C$300,C7,$B$5:$B$300,"&gt;"&amp;B7)&gt;0,"Done",IF(K7&lt;Setup!$B$3,"Missed?",IF(K7&lt;=Setup!$B$3+Setup!$B$5,"Due","Later"))))</f>
        <v/>
      </c>
    </row>
    <row r="8">
      <c r="A8" s="5" t="inlineStr">
        <is>
          <t>V-0004</t>
        </is>
      </c>
      <c r="B8" s="4" t="n">
        <v>46300</v>
      </c>
      <c r="C8" s="5" t="inlineStr">
        <is>
          <t>P001</t>
        </is>
      </c>
      <c r="D8" s="9">
        <f>_xlfn.XLOOKUP(C8,Patients!$A$5:$A$40,Patients!$B$5:$B$40,"Check ID")</f>
        <v/>
      </c>
      <c r="E8" s="5" t="inlineStr">
        <is>
          <t>New consultation</t>
        </is>
      </c>
      <c r="F8" s="11">
        <f>_xlfn.XLOOKUP(E8,Setup!$A$8:$A$11,Setup!$B$8:$B$11,0)</f>
        <v/>
      </c>
      <c r="G8" s="8" t="n">
        <v>500</v>
      </c>
      <c r="H8" s="11">
        <f>F8-G8</f>
        <v/>
      </c>
      <c r="I8" s="5" t="inlineStr">
        <is>
          <t>Cash</t>
        </is>
      </c>
      <c r="J8" s="5" t="n"/>
      <c r="K8" s="10">
        <f>IF(J8="","",B8+J8)</f>
        <v/>
      </c>
      <c r="L8" s="9">
        <f>IF(K8="","",IF(COUNTIFS($C$5:$C$300,C8,$B$5:$B$300,"&gt;"&amp;B8)&gt;0,"Done",IF(K8&lt;Setup!$B$3,"Missed?",IF(K8&lt;=Setup!$B$3+Setup!$B$5,"Due","Later"))))</f>
        <v/>
      </c>
    </row>
    <row r="9">
      <c r="A9" s="5" t="inlineStr">
        <is>
          <t>V-0005</t>
        </is>
      </c>
      <c r="B9" s="4" t="n">
        <v>46301</v>
      </c>
      <c r="C9" s="5" t="inlineStr">
        <is>
          <t>P008</t>
        </is>
      </c>
      <c r="D9" s="9">
        <f>_xlfn.XLOOKUP(C9,Patients!$A$5:$A$40,Patients!$B$5:$B$40,"Check ID")</f>
        <v/>
      </c>
      <c r="E9" s="5" t="inlineStr">
        <is>
          <t>New consultation</t>
        </is>
      </c>
      <c r="F9" s="11">
        <f>_xlfn.XLOOKUP(E9,Setup!$A$8:$A$11,Setup!$B$8:$B$11,0)</f>
        <v/>
      </c>
      <c r="G9" s="8" t="n">
        <v>500</v>
      </c>
      <c r="H9" s="11">
        <f>F9-G9</f>
        <v/>
      </c>
      <c r="I9" s="5" t="inlineStr">
        <is>
          <t>UPI</t>
        </is>
      </c>
      <c r="J9" s="5" t="n">
        <v>5</v>
      </c>
      <c r="K9" s="10">
        <f>IF(J9="","",B9+J9)</f>
        <v/>
      </c>
      <c r="L9" s="9">
        <f>IF(K9="","",IF(COUNTIFS($C$5:$C$300,C9,$B$5:$B$300,"&gt;"&amp;B9)&gt;0,"Done",IF(K9&lt;Setup!$B$3,"Missed?",IF(K9&lt;=Setup!$B$3+Setup!$B$5,"Due","Later"))))</f>
        <v/>
      </c>
    </row>
    <row r="10">
      <c r="A10" s="5" t="inlineStr">
        <is>
          <t>V-0006</t>
        </is>
      </c>
      <c r="B10" s="4" t="n">
        <v>46303</v>
      </c>
      <c r="C10" s="5" t="inlineStr">
        <is>
          <t>P002</t>
        </is>
      </c>
      <c r="D10" s="9">
        <f>_xlfn.XLOOKUP(C10,Patients!$A$5:$A$40,Patients!$B$5:$B$40,"Check ID")</f>
        <v/>
      </c>
      <c r="E10" s="5" t="inlineStr">
        <is>
          <t>Dressing</t>
        </is>
      </c>
      <c r="F10" s="11">
        <f>_xlfn.XLOOKUP(E10,Setup!$A$8:$A$11,Setup!$B$8:$B$11,0)</f>
        <v/>
      </c>
      <c r="G10" s="8" t="n">
        <v>200</v>
      </c>
      <c r="H10" s="11">
        <f>F10-G10</f>
        <v/>
      </c>
      <c r="I10" s="5" t="inlineStr">
        <is>
          <t>Cash</t>
        </is>
      </c>
      <c r="J10" s="5" t="n">
        <v>3</v>
      </c>
      <c r="K10" s="10">
        <f>IF(J10="","",B10+J10)</f>
        <v/>
      </c>
      <c r="L10" s="9">
        <f>IF(K10="","",IF(COUNTIFS($C$5:$C$300,C10,$B$5:$B$300,"&gt;"&amp;B10)&gt;0,"Done",IF(K10&lt;Setup!$B$3,"Missed?",IF(K10&lt;=Setup!$B$3+Setup!$B$5,"Due","Later"))))</f>
        <v/>
      </c>
    </row>
    <row r="11">
      <c r="A11" s="5" t="inlineStr">
        <is>
          <t>V-0007</t>
        </is>
      </c>
      <c r="B11" s="4" t="n">
        <v>46304</v>
      </c>
      <c r="C11" s="5" t="inlineStr">
        <is>
          <t>P004</t>
        </is>
      </c>
      <c r="D11" s="9">
        <f>_xlfn.XLOOKUP(C11,Patients!$A$5:$A$40,Patients!$B$5:$B$40,"Check ID")</f>
        <v/>
      </c>
      <c r="E11" s="5" t="inlineStr">
        <is>
          <t>Follow-up</t>
        </is>
      </c>
      <c r="F11" s="11">
        <f>_xlfn.XLOOKUP(E11,Setup!$A$8:$A$11,Setup!$B$8:$B$11,0)</f>
        <v/>
      </c>
      <c r="G11" s="8" t="n">
        <v>300</v>
      </c>
      <c r="H11" s="11">
        <f>F11-G11</f>
        <v/>
      </c>
      <c r="I11" s="5" t="inlineStr">
        <is>
          <t>Cash</t>
        </is>
      </c>
      <c r="J11" s="5" t="n"/>
      <c r="K11" s="10">
        <f>IF(J11="","",B11+J11)</f>
        <v/>
      </c>
      <c r="L11" s="9">
        <f>IF(K11="","",IF(COUNTIFS($C$5:$C$300,C11,$B$5:$B$300,"&gt;"&amp;B11)&gt;0,"Done",IF(K11&lt;Setup!$B$3,"Missed?",IF(K11&lt;=Setup!$B$3+Setup!$B$5,"Due","Later"))))</f>
        <v/>
      </c>
    </row>
    <row r="12">
      <c r="A12" s="5" t="inlineStr">
        <is>
          <t>V-0008</t>
        </is>
      </c>
      <c r="B12" s="4" t="n">
        <v>46306</v>
      </c>
      <c r="C12" s="5" t="inlineStr">
        <is>
          <t>P003</t>
        </is>
      </c>
      <c r="D12" s="9">
        <f>_xlfn.XLOOKUP(C12,Patients!$A$5:$A$40,Patients!$B$5:$B$40,"Check ID")</f>
        <v/>
      </c>
      <c r="E12" s="5" t="inlineStr">
        <is>
          <t>New consultation</t>
        </is>
      </c>
      <c r="F12" s="11">
        <f>_xlfn.XLOOKUP(E12,Setup!$A$8:$A$11,Setup!$B$8:$B$11,0)</f>
        <v/>
      </c>
      <c r="G12" s="8" t="n">
        <v>500</v>
      </c>
      <c r="H12" s="11">
        <f>F12-G12</f>
        <v/>
      </c>
      <c r="I12" s="5" t="inlineStr">
        <is>
          <t>UPI</t>
        </is>
      </c>
      <c r="J12" s="5" t="n">
        <v>7</v>
      </c>
      <c r="K12" s="10">
        <f>IF(J12="","",B12+J12)</f>
        <v/>
      </c>
      <c r="L12" s="9">
        <f>IF(K12="","",IF(COUNTIFS($C$5:$C$300,C12,$B$5:$B$300,"&gt;"&amp;B12)&gt;0,"Done",IF(K12&lt;Setup!$B$3,"Missed?",IF(K12&lt;=Setup!$B$3+Setup!$B$5,"Due","Later"))))</f>
        <v/>
      </c>
    </row>
    <row r="13">
      <c r="A13" s="5" t="inlineStr">
        <is>
          <t>V-0009</t>
        </is>
      </c>
      <c r="B13" s="4" t="n">
        <v>46306</v>
      </c>
      <c r="C13" s="5" t="inlineStr">
        <is>
          <t>P002</t>
        </is>
      </c>
      <c r="D13" s="9">
        <f>_xlfn.XLOOKUP(C13,Patients!$A$5:$A$40,Patients!$B$5:$B$40,"Check ID")</f>
        <v/>
      </c>
      <c r="E13" s="5" t="inlineStr">
        <is>
          <t>Dressing</t>
        </is>
      </c>
      <c r="F13" s="11">
        <f>_xlfn.XLOOKUP(E13,Setup!$A$8:$A$11,Setup!$B$8:$B$11,0)</f>
        <v/>
      </c>
      <c r="G13" s="8" t="n">
        <v>200</v>
      </c>
      <c r="H13" s="11">
        <f>F13-G13</f>
        <v/>
      </c>
      <c r="I13" s="5" t="inlineStr">
        <is>
          <t>Cash</t>
        </is>
      </c>
      <c r="J13" s="5" t="n"/>
      <c r="K13" s="10">
        <f>IF(J13="","",B13+J13)</f>
        <v/>
      </c>
      <c r="L13" s="9">
        <f>IF(K13="","",IF(COUNTIFS($C$5:$C$300,C13,$B$5:$B$300,"&gt;"&amp;B13)&gt;0,"Done",IF(K13&lt;Setup!$B$3,"Missed?",IF(K13&lt;=Setup!$B$3+Setup!$B$5,"Due","Later"))))</f>
        <v/>
      </c>
    </row>
    <row r="14">
      <c r="A14" s="5" t="inlineStr">
        <is>
          <t>V-0010</t>
        </is>
      </c>
      <c r="B14" s="4" t="n">
        <v>46308</v>
      </c>
      <c r="C14" s="5" t="inlineStr">
        <is>
          <t>P006</t>
        </is>
      </c>
      <c r="D14" s="9">
        <f>_xlfn.XLOOKUP(C14,Patients!$A$5:$A$40,Patients!$B$5:$B$40,"Check ID")</f>
        <v/>
      </c>
      <c r="E14" s="5" t="inlineStr">
        <is>
          <t>Follow-up</t>
        </is>
      </c>
      <c r="F14" s="11">
        <f>_xlfn.XLOOKUP(E14,Setup!$A$8:$A$11,Setup!$B$8:$B$11,0)</f>
        <v/>
      </c>
      <c r="G14" s="8" t="n">
        <v>300</v>
      </c>
      <c r="H14" s="11">
        <f>F14-G14</f>
        <v/>
      </c>
      <c r="I14" s="5" t="inlineStr">
        <is>
          <t>UPI</t>
        </is>
      </c>
      <c r="J14" s="5" t="n"/>
      <c r="K14" s="10">
        <f>IF(J14="","",B14+J14)</f>
        <v/>
      </c>
      <c r="L14" s="9">
        <f>IF(K14="","",IF(COUNTIFS($C$5:$C$300,C14,$B$5:$B$300,"&gt;"&amp;B14)&gt;0,"Done",IF(K14&lt;Setup!$B$3,"Missed?",IF(K14&lt;=Setup!$B$3+Setup!$B$5,"Due","Later"))))</f>
        <v/>
      </c>
    </row>
    <row r="15">
      <c r="A15" s="5" t="inlineStr">
        <is>
          <t>V-0011</t>
        </is>
      </c>
      <c r="B15" s="4" t="n">
        <v>46309</v>
      </c>
      <c r="C15" s="5" t="inlineStr">
        <is>
          <t>P005</t>
        </is>
      </c>
      <c r="D15" s="9">
        <f>_xlfn.XLOOKUP(C15,Patients!$A$5:$A$40,Patients!$B$5:$B$40,"Check ID")</f>
        <v/>
      </c>
      <c r="E15" s="5" t="inlineStr">
        <is>
          <t>New consultation</t>
        </is>
      </c>
      <c r="F15" s="11">
        <f>_xlfn.XLOOKUP(E15,Setup!$A$8:$A$11,Setup!$B$8:$B$11,0)</f>
        <v/>
      </c>
      <c r="G15" s="8" t="n">
        <v>500</v>
      </c>
      <c r="H15" s="11">
        <f>F15-G15</f>
        <v/>
      </c>
      <c r="I15" s="5" t="inlineStr">
        <is>
          <t>Cash</t>
        </is>
      </c>
      <c r="J15" s="5" t="n">
        <v>5</v>
      </c>
      <c r="K15" s="10">
        <f>IF(J15="","",B15+J15)</f>
        <v/>
      </c>
      <c r="L15" s="9">
        <f>IF(K15="","",IF(COUNTIFS($C$5:$C$300,C15,$B$5:$B$300,"&gt;"&amp;B15)&gt;0,"Done",IF(K15&lt;Setup!$B$3,"Missed?",IF(K15&lt;=Setup!$B$3+Setup!$B$5,"Due","Later"))))</f>
        <v/>
      </c>
    </row>
    <row r="16">
      <c r="A16" s="5" t="inlineStr">
        <is>
          <t>V-0012</t>
        </is>
      </c>
      <c r="B16" s="4" t="n">
        <v>46310</v>
      </c>
      <c r="C16" s="5" t="inlineStr">
        <is>
          <t>P007</t>
        </is>
      </c>
      <c r="D16" s="9">
        <f>_xlfn.XLOOKUP(C16,Patients!$A$5:$A$40,Patients!$B$5:$B$40,"Check ID")</f>
        <v/>
      </c>
      <c r="E16" s="5" t="inlineStr">
        <is>
          <t>Procedure</t>
        </is>
      </c>
      <c r="F16" s="11">
        <f>_xlfn.XLOOKUP(E16,Setup!$A$8:$A$11,Setup!$B$8:$B$11,0)</f>
        <v/>
      </c>
      <c r="G16" s="8" t="n">
        <v>1500</v>
      </c>
      <c r="H16" s="11">
        <f>F16-G16</f>
        <v/>
      </c>
      <c r="I16" s="5" t="inlineStr">
        <is>
          <t>Card</t>
        </is>
      </c>
      <c r="J16" s="5" t="n">
        <v>7</v>
      </c>
      <c r="K16" s="10">
        <f>IF(J16="","",B16+J16)</f>
        <v/>
      </c>
      <c r="L16" s="9">
        <f>IF(K16="","",IF(COUNTIFS($C$5:$C$300,C16,$B$5:$B$300,"&gt;"&amp;B16)&gt;0,"Done",IF(K16&lt;Setup!$B$3,"Missed?",IF(K16&lt;=Setup!$B$3+Setup!$B$5,"Due","Later"))))</f>
        <v/>
      </c>
    </row>
    <row r="17">
      <c r="A17" s="5" t="inlineStr">
        <is>
          <t>V-0013</t>
        </is>
      </c>
      <c r="B17" s="4" t="n">
        <v>46311</v>
      </c>
      <c r="C17" s="5" t="inlineStr">
        <is>
          <t>P010</t>
        </is>
      </c>
      <c r="D17" s="9">
        <f>_xlfn.XLOOKUP(C17,Patients!$A$5:$A$40,Patients!$B$5:$B$40,"Check ID")</f>
        <v/>
      </c>
      <c r="E17" s="5" t="inlineStr">
        <is>
          <t>New consultation</t>
        </is>
      </c>
      <c r="F17" s="11">
        <f>_xlfn.XLOOKUP(E17,Setup!$A$8:$A$11,Setup!$B$8:$B$11,0)</f>
        <v/>
      </c>
      <c r="G17" s="8" t="n">
        <v>300</v>
      </c>
      <c r="H17" s="11">
        <f>F17-G17</f>
        <v/>
      </c>
      <c r="I17" s="5" t="inlineStr">
        <is>
          <t>UPI</t>
        </is>
      </c>
      <c r="J17" s="5" t="n">
        <v>4</v>
      </c>
      <c r="K17" s="10">
        <f>IF(J17="","",B17+J17)</f>
        <v/>
      </c>
      <c r="L17" s="9">
        <f>IF(K17="","",IF(COUNTIFS($C$5:$C$300,C17,$B$5:$B$300,"&gt;"&amp;B17)&gt;0,"Done",IF(K17&lt;Setup!$B$3,"Missed?",IF(K17&lt;=Setup!$B$3+Setup!$B$5,"Due","Later"))))</f>
        <v/>
      </c>
    </row>
    <row r="18">
      <c r="A18" s="5" t="inlineStr">
        <is>
          <t>V-0014</t>
        </is>
      </c>
      <c r="B18" s="4" t="n">
        <v>46312</v>
      </c>
      <c r="C18" s="5" t="inlineStr">
        <is>
          <t>P009</t>
        </is>
      </c>
      <c r="D18" s="9">
        <f>_xlfn.XLOOKUP(C18,Patients!$A$5:$A$40,Patients!$B$5:$B$40,"Check ID")</f>
        <v/>
      </c>
      <c r="E18" s="5" t="inlineStr">
        <is>
          <t>Follow-up</t>
        </is>
      </c>
      <c r="F18" s="11">
        <f>_xlfn.XLOOKUP(E18,Setup!$A$8:$A$11,Setup!$B$8:$B$11,0)</f>
        <v/>
      </c>
      <c r="G18" s="8" t="n">
        <v>300</v>
      </c>
      <c r="H18" s="11">
        <f>F18-G18</f>
        <v/>
      </c>
      <c r="I18" s="5" t="inlineStr">
        <is>
          <t>Cash</t>
        </is>
      </c>
      <c r="J18" s="5" t="n">
        <v>6</v>
      </c>
      <c r="K18" s="10">
        <f>IF(J18="","",B18+J18)</f>
        <v/>
      </c>
      <c r="L18" s="9">
        <f>IF(K18="","",IF(COUNTIFS($C$5:$C$300,C18,$B$5:$B$300,"&gt;"&amp;B18)&gt;0,"Done",IF(K18&lt;Setup!$B$3,"Missed?",IF(K18&lt;=Setup!$B$3+Setup!$B$5,"Due","Later"))))</f>
        <v/>
      </c>
    </row>
    <row r="19">
      <c r="A19" s="5" t="inlineStr">
        <is>
          <t>V-0015</t>
        </is>
      </c>
      <c r="B19" s="4" t="n">
        <v>46312</v>
      </c>
      <c r="C19" s="5" t="inlineStr">
        <is>
          <t>P001</t>
        </is>
      </c>
      <c r="D19" s="9">
        <f>_xlfn.XLOOKUP(C19,Patients!$A$5:$A$40,Patients!$B$5:$B$40,"Check ID")</f>
        <v/>
      </c>
      <c r="E19" s="5" t="inlineStr">
        <is>
          <t>Procedure</t>
        </is>
      </c>
      <c r="F19" s="11">
        <f>_xlfn.XLOOKUP(E19,Setup!$A$8:$A$11,Setup!$B$8:$B$11,0)</f>
        <v/>
      </c>
      <c r="G19" s="8" t="n">
        <v>1000</v>
      </c>
      <c r="H19" s="11">
        <f>F19-G19</f>
        <v/>
      </c>
      <c r="I19" s="5" t="inlineStr">
        <is>
          <t>UPI</t>
        </is>
      </c>
      <c r="J19" s="5" t="n">
        <v>5</v>
      </c>
      <c r="K19" s="10">
        <f>IF(J19="","",B19+J19)</f>
        <v/>
      </c>
      <c r="L19" s="9">
        <f>IF(K19="","",IF(COUNTIFS($C$5:$C$300,C19,$B$5:$B$300,"&gt;"&amp;B19)&gt;0,"Done",IF(K19&lt;Setup!$B$3,"Missed?",IF(K19&lt;=Setup!$B$3+Setup!$B$5,"Due","Later"))))</f>
        <v/>
      </c>
    </row>
  </sheetData>
  <conditionalFormatting sqref="L5:L300">
    <cfRule type="cellIs" priority="1" operator="equal" dxfId="0">
      <formula>"Missed?"</formula>
    </cfRule>
    <cfRule type="cellIs" priority="2" operator="equal" dxfId="1">
      <formula>"Due"</formula>
    </cfRule>
  </conditionalFormatting>
  <conditionalFormatting sqref="H5:H300">
    <cfRule type="cellIs" priority="3" operator="greaterThan" dxfId="0">
      <formula>0</formula>
    </cfRule>
  </conditionalFormatting>
  <dataValidations count="3">
    <dataValidation sqref="C5:C300" showDropDown="0" showInputMessage="0" showErrorMessage="1" allowBlank="1" errorTitle="Not in the list" error="Pick a value from the list" type="list">
      <formula1>=Patients!$A$5:$A$40</formula1>
    </dataValidation>
    <dataValidation sqref="E5:E300" showDropDown="0" showInputMessage="0" showErrorMessage="1" allowBlank="1" errorTitle="Not in the list" error="Pick a value from the list" type="list">
      <formula1>=Setup!$A$8:$A$11</formula1>
    </dataValidation>
    <dataValidation sqref="I5:I300" showDropDown="0" showInputMessage="0" showErrorMessage="1" allowBlank="1" errorTitle="Not in the list" error="Pick a value from the list" type="list">
      <formula1>=Setup!$D$8:$D$10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8" customWidth="1" min="3" max="3"/>
    <col width="24" customWidth="1" min="4" max="4"/>
  </cols>
  <sheetData>
    <row r="1">
      <c r="A1" s="1" t="inlineStr">
        <is>
          <t>Printable receipt</t>
        </is>
      </c>
    </row>
    <row r="2">
      <c r="A2" s="2" t="inlineStr">
        <is>
          <t>Pick a visit number in B4; print A1:D16.</t>
        </is>
      </c>
    </row>
    <row r="4">
      <c r="A4" s="3" t="inlineStr">
        <is>
          <t>Visit no</t>
        </is>
      </c>
      <c r="B4" s="5" t="inlineStr">
        <is>
          <t>V-0003</t>
        </is>
      </c>
      <c r="C4" s="3" t="inlineStr">
        <is>
          <t>Clinic</t>
        </is>
      </c>
      <c r="D4" s="9">
        <f>Setup!B4</f>
        <v/>
      </c>
    </row>
    <row r="6">
      <c r="A6" s="3" t="inlineStr">
        <is>
          <t>Date</t>
        </is>
      </c>
      <c r="B6" s="10">
        <f>_xlfn.XLOOKUP($B$4,Visits!$A$5:$A$300,Visits!$B$5:$B$300)</f>
        <v/>
      </c>
    </row>
    <row r="7">
      <c r="A7" s="3" t="inlineStr">
        <is>
          <t>Patient ID</t>
        </is>
      </c>
      <c r="B7" s="9">
        <f>_xlfn.XLOOKUP($B$4,Visits!$A$5:$A$300,Visits!$C$5:$C$300)</f>
        <v/>
      </c>
    </row>
    <row r="8">
      <c r="A8" s="3" t="inlineStr">
        <is>
          <t>Patient</t>
        </is>
      </c>
      <c r="B8" s="9">
        <f>_xlfn.XLOOKUP($B$4,Visits!$A$5:$A$300,Visits!$D$5:$D$300)</f>
        <v/>
      </c>
    </row>
    <row r="9">
      <c r="A9" s="3" t="inlineStr">
        <is>
          <t>Visit type</t>
        </is>
      </c>
      <c r="B9" s="9">
        <f>_xlfn.XLOOKUP($B$4,Visits!$A$5:$A$300,Visits!$E$5:$E$300)</f>
        <v/>
      </c>
    </row>
    <row r="10">
      <c r="A10" s="3" t="inlineStr">
        <is>
          <t>Fee</t>
        </is>
      </c>
      <c r="B10" s="11">
        <f>_xlfn.XLOOKUP($B$4,Visits!$A$5:$A$300,Visits!$F$5:$F$300)</f>
        <v/>
      </c>
    </row>
    <row r="11">
      <c r="A11" s="3" t="inlineStr">
        <is>
          <t>Paid</t>
        </is>
      </c>
      <c r="B11" s="11">
        <f>_xlfn.XLOOKUP($B$4,Visits!$A$5:$A$300,Visits!$G$5:$G$300)</f>
        <v/>
      </c>
    </row>
    <row r="12">
      <c r="A12" s="3" t="inlineStr">
        <is>
          <t>Balance</t>
        </is>
      </c>
      <c r="B12" s="11">
        <f>_xlfn.XLOOKUP($B$4,Visits!$A$5:$A$300,Visits!$H$5:$H$300)</f>
        <v/>
      </c>
    </row>
    <row r="13">
      <c r="A13" s="3" t="inlineStr">
        <is>
          <t>Payment mode</t>
        </is>
      </c>
      <c r="B13" s="9">
        <f>_xlfn.XLOOKUP($B$4,Visits!$A$5:$A$300,Visits!$I$5:$I$300)</f>
        <v/>
      </c>
    </row>
    <row r="14">
      <c r="A14" s="3" t="inlineStr">
        <is>
          <t>Next visit on</t>
        </is>
      </c>
      <c r="B14" s="10">
        <f>IF(_xlfn.XLOOKUP($B$4,Visits!$A$5:$A$300,Visits!$K$5:$K$300)="","Not advised",_xlfn.XLOOKUP($B$4,Visits!$A$5:$A$300,Visits!$K$5:$K$300))</f>
        <v/>
      </c>
    </row>
    <row r="16">
      <c r="A16" s="2" t="inlineStr">
        <is>
          <t>Received with thanks. Keep this receipt for your records.</t>
        </is>
      </c>
    </row>
  </sheetData>
  <dataValidations count="1">
    <dataValidation sqref="B4" showDropDown="0" showInputMessage="0" showErrorMessage="1" allowBlank="1" errorTitle="Not in the list" error="Pick a value from the list" type="list">
      <formula1>=Visits!$A$5:$A$300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12" customWidth="1" min="3" max="3"/>
    <col width="13" customWidth="1" min="4" max="4"/>
  </cols>
  <sheetData>
    <row r="1">
      <c r="A1" s="1" t="inlineStr">
        <is>
          <t>Visit type and payment report</t>
        </is>
      </c>
    </row>
    <row r="2">
      <c r="A2" s="2" t="inlineStr">
        <is>
          <t>COUNTIF and SUMIFS over Visits.</t>
        </is>
      </c>
    </row>
    <row r="4">
      <c r="A4" s="6" t="inlineStr">
        <is>
          <t>Visit type</t>
        </is>
      </c>
      <c r="B4" s="6" t="inlineStr">
        <is>
          <t>Visits</t>
        </is>
      </c>
      <c r="C4" s="6" t="inlineStr">
        <is>
          <t>Billed (₹)</t>
        </is>
      </c>
      <c r="D4" s="6" t="inlineStr">
        <is>
          <t>Collected (₹)</t>
        </is>
      </c>
    </row>
    <row r="5">
      <c r="A5" s="9">
        <f>Setup!A8</f>
        <v/>
      </c>
      <c r="B5" s="9">
        <f>COUNTIF(Visits!$E$5:$E$300,A5)</f>
        <v/>
      </c>
      <c r="C5" s="11">
        <f>SUMIFS(Visits!$F$5:$F$300,Visits!$E$5:$E$300,A5)</f>
        <v/>
      </c>
      <c r="D5" s="11">
        <f>SUMIFS(Visits!$G$5:$G$300,Visits!$E$5:$E$300,A5)</f>
        <v/>
      </c>
    </row>
    <row r="6">
      <c r="A6" s="9">
        <f>Setup!A9</f>
        <v/>
      </c>
      <c r="B6" s="9">
        <f>COUNTIF(Visits!$E$5:$E$300,A6)</f>
        <v/>
      </c>
      <c r="C6" s="11">
        <f>SUMIFS(Visits!$F$5:$F$300,Visits!$E$5:$E$300,A6)</f>
        <v/>
      </c>
      <c r="D6" s="11">
        <f>SUMIFS(Visits!$G$5:$G$300,Visits!$E$5:$E$300,A6)</f>
        <v/>
      </c>
    </row>
    <row r="7">
      <c r="A7" s="9">
        <f>Setup!A10</f>
        <v/>
      </c>
      <c r="B7" s="9">
        <f>COUNTIF(Visits!$E$5:$E$300,A7)</f>
        <v/>
      </c>
      <c r="C7" s="11">
        <f>SUMIFS(Visits!$F$5:$F$300,Visits!$E$5:$E$300,A7)</f>
        <v/>
      </c>
      <c r="D7" s="11">
        <f>SUMIFS(Visits!$G$5:$G$300,Visits!$E$5:$E$300,A7)</f>
        <v/>
      </c>
    </row>
    <row r="8">
      <c r="A8" s="9">
        <f>Setup!A11</f>
        <v/>
      </c>
      <c r="B8" s="9">
        <f>COUNTIF(Visits!$E$5:$E$300,A8)</f>
        <v/>
      </c>
      <c r="C8" s="11">
        <f>SUMIFS(Visits!$F$5:$F$300,Visits!$E$5:$E$300,A8)</f>
        <v/>
      </c>
      <c r="D8" s="11">
        <f>SUMIFS(Visits!$G$5:$G$300,Visits!$E$5:$E$300,A8)</f>
        <v/>
      </c>
    </row>
    <row r="10">
      <c r="A10" s="6" t="inlineStr">
        <is>
          <t>Payment</t>
        </is>
      </c>
      <c r="B10" s="6" t="inlineStr">
        <is>
          <t>Collected (₹)</t>
        </is>
      </c>
    </row>
    <row r="11">
      <c r="A11" s="9">
        <f>Setup!D8</f>
        <v/>
      </c>
      <c r="B11" s="11">
        <f>SUMIFS(Visits!$G$5:$G$300,Visits!$I$5:$I$300,A11)</f>
        <v/>
      </c>
    </row>
    <row r="12">
      <c r="A12" s="9">
        <f>Setup!D9</f>
        <v/>
      </c>
      <c r="B12" s="11">
        <f>SUMIFS(Visits!$G$5:$G$300,Visits!$I$5:$I$300,A12)</f>
        <v/>
      </c>
    </row>
    <row r="13">
      <c r="A13" s="9">
        <f>Setup!D10</f>
        <v/>
      </c>
      <c r="B13" s="11">
        <f>SUMIFS(Visits!$G$5:$G$300,Visits!$I$5:$I$300,A13)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Clinic dashboard: 1 to 17 October 2026</t>
        </is>
      </c>
    </row>
    <row r="2">
      <c r="A2" s="2" t="inlineStr">
        <is>
          <t>Formulas over Visits and Patients.</t>
        </is>
      </c>
    </row>
    <row r="4" ht="32" customHeight="1">
      <c r="A4" s="6" t="inlineStr">
        <is>
          <t>Visits</t>
        </is>
      </c>
      <c r="B4" s="6" t="inlineStr">
        <is>
          <t>Billed</t>
        </is>
      </c>
      <c r="C4" s="6" t="inlineStr">
        <is>
          <t>Collected</t>
        </is>
      </c>
      <c r="D4" s="6" t="inlineStr">
        <is>
          <t>Dues pending</t>
        </is>
      </c>
      <c r="E4" s="6" t="inlineStr">
        <is>
          <t>Follow-ups due (next 7 days)</t>
        </is>
      </c>
      <c r="F4" s="6" t="inlineStr">
        <is>
          <t>Follow-ups possibly missed</t>
        </is>
      </c>
    </row>
    <row r="5" ht="30" customHeight="1">
      <c r="A5" s="12">
        <f>COUNTA(Visits!A5:A300)</f>
        <v/>
      </c>
      <c r="B5" s="13">
        <f>SUM(Visits!$F$5:$F$300)</f>
        <v/>
      </c>
      <c r="C5" s="13">
        <f>SUM(Visits!$G$5:$G$300)</f>
        <v/>
      </c>
      <c r="D5" s="13">
        <f>B5-C5</f>
        <v/>
      </c>
      <c r="E5" s="12">
        <f>COUNTIF(Visits!$L$5:$L$300,"Due")</f>
        <v/>
      </c>
      <c r="F5" s="12">
        <f>COUNTIF(Visits!$L$5:$L$300,"Missed?")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2026-10-17T05:37:24Z</dcterms:created>
  <dcterms:modified xmlns:dcterms="http://purl.org/dc/terms/" xmlns:xsi="http://www.w3.org/2001/XMLSchema-instance" xsi:type="dcterms:W3CDTF">2026-10-17T05:37:24Z</dcterms:modified>
</cp:coreProperties>
</file>