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ad me" sheetId="1" state="visible" r:id="rId1"/>
    <sheet xmlns:r="http://schemas.openxmlformats.org/officeDocument/2006/relationships" name="Setup" sheetId="2" state="visible" r:id="rId2"/>
    <sheet xmlns:r="http://schemas.openxmlformats.org/officeDocument/2006/relationships" name="Vehicles" sheetId="3" state="visible" r:id="rId3"/>
    <sheet xmlns:r="http://schemas.openxmlformats.org/officeDocument/2006/relationships" name="Job lines" sheetId="4" state="visible" r:id="rId4"/>
    <sheet xmlns:r="http://schemas.openxmlformats.org/officeDocument/2006/relationships" name="Job cards" sheetId="5" state="visible" r:id="rId5"/>
    <sheet xmlns:r="http://schemas.openxmlformats.org/officeDocument/2006/relationships" name="Invoice" sheetId="6" state="visible" r:id="rId6"/>
    <sheet xmlns:r="http://schemas.openxmlformats.org/officeDocument/2006/relationships" name="Report" sheetId="7" state="visible" r:id="rId7"/>
    <sheet xmlns:r="http://schemas.openxmlformats.org/officeDocument/2006/relationships" name="Dashboard" sheetId="8" state="visible" r:id="rId8"/>
  </sheets>
  <definedNames>
    <definedName name="_xlnm.Print_Area" localSheetId="5">'Invoice'!$A$1:$F$20</definedName>
  </definedNames>
  <calcPr calcId="124519" fullCalcOnLoad="1"/>
</workbook>
</file>

<file path=xl/styles.xml><?xml version="1.0" encoding="utf-8"?>
<styleSheet xmlns="http://schemas.openxmlformats.org/spreadsheetml/2006/main">
  <numFmts count="6">
    <numFmt numFmtId="164" formatCode="yyyy-mm-dd h:mm:ss"/>
    <numFmt numFmtId="165" formatCode="DD-MM-YYYY"/>
    <numFmt numFmtId="166" formatCode="[$₹-4009]#,##,##0;[Red]-[$₹-4009]#,##,##0"/>
    <numFmt numFmtId="167" formatCode="0.0%"/>
    <numFmt numFmtId="168" formatCode="[$₹-4009]#,##,##0.00"/>
    <numFmt numFmtId="169" formatCode="0.0"/>
  </numFmts>
  <fonts count="5">
    <font>
      <name val="Calibri"/>
      <family val="2"/>
      <color theme="1"/>
      <sz val="11"/>
      <scheme val="minor"/>
    </font>
    <font>
      <b val="1"/>
      <color rgb="000B1F33"/>
      <sz val="14"/>
    </font>
    <font>
      <i val="1"/>
      <color rgb="00475569"/>
    </font>
    <font>
      <b val="1"/>
    </font>
    <font>
      <b val="1"/>
      <color rgb="000B1F33"/>
      <sz val="16"/>
    </font>
  </fonts>
  <fills count="6">
    <fill>
      <patternFill/>
    </fill>
    <fill>
      <patternFill patternType="gray125"/>
    </fill>
    <fill>
      <patternFill patternType="solid">
        <fgColor rgb="00FFF4CC"/>
      </patternFill>
    </fill>
    <fill>
      <patternFill patternType="solid">
        <fgColor rgb="00E7F0FA"/>
      </patternFill>
    </fill>
    <fill>
      <patternFill patternType="solid">
        <fgColor rgb="00EAF6EE"/>
      </patternFill>
    </fill>
    <fill>
      <patternFill patternType="solid">
        <fgColor rgb="00DCE9F5"/>
      </patternFill>
    </fill>
  </fills>
  <borders count="2">
    <border>
      <left/>
      <right/>
      <top/>
      <bottom/>
      <diagonal/>
    </border>
    <border>
      <left style="thin">
        <color rgb="00C8C8C8"/>
      </left>
      <right style="thin">
        <color rgb="00C8C8C8"/>
      </right>
      <top style="thin">
        <color rgb="00C8C8C8"/>
      </top>
      <bottom style="thin">
        <color rgb="00C8C8C8"/>
      </bottom>
    </border>
  </borders>
  <cellStyleXfs count="1">
    <xf numFmtId="0" fontId="0" fillId="0" borderId="0"/>
  </cellStyleXfs>
  <cellXfs count="2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3" borderId="1" pivotButton="0" quotePrefix="0" xfId="0"/>
    <xf numFmtId="0" fontId="3" fillId="0" borderId="1" pivotButton="0" quotePrefix="0" xfId="0"/>
    <xf numFmtId="165" fontId="0" fillId="2" borderId="1" pivotButton="0" quotePrefix="0" xfId="0"/>
    <xf numFmtId="0" fontId="0" fillId="2" borderId="1" pivotButton="0" quotePrefix="0" xfId="0"/>
    <xf numFmtId="166" fontId="0" fillId="2" borderId="1" pivotButton="0" quotePrefix="0" xfId="0"/>
    <xf numFmtId="167" fontId="0" fillId="2" borderId="1" pivotButton="0" quotePrefix="0" xfId="0"/>
    <xf numFmtId="3" fontId="0" fillId="2" borderId="1" pivotButton="0" quotePrefix="0" xfId="0"/>
    <xf numFmtId="0" fontId="3" fillId="3" borderId="1" applyAlignment="1" pivotButton="0" quotePrefix="0" xfId="0">
      <alignment vertical="top" wrapText="1"/>
    </xf>
    <xf numFmtId="165" fontId="0" fillId="4" borderId="1" pivotButton="0" quotePrefix="0" xfId="0"/>
    <xf numFmtId="0" fontId="0" fillId="4" borderId="1" pivotButton="0" quotePrefix="0" xfId="0"/>
    <xf numFmtId="166" fontId="0" fillId="4" borderId="1" pivotButton="0" quotePrefix="0" xfId="0"/>
    <xf numFmtId="168" fontId="0" fillId="4" borderId="1" pivotButton="0" quotePrefix="0" xfId="0"/>
    <xf numFmtId="169" fontId="0" fillId="4" borderId="1" pivotButton="0" quotePrefix="0" xfId="0"/>
    <xf numFmtId="3" fontId="0" fillId="4" borderId="1" pivotButton="0" quotePrefix="0" xfId="0"/>
    <xf numFmtId="0" fontId="0" fillId="0" borderId="1" pivotButton="0" quotePrefix="0" xfId="0"/>
    <xf numFmtId="0" fontId="3" fillId="5" borderId="1" pivotButton="0" quotePrefix="0" xfId="0"/>
    <xf numFmtId="168" fontId="3" fillId="5" borderId="1" pivotButton="0" quotePrefix="0" xfId="0"/>
    <xf numFmtId="166" fontId="3" fillId="5" borderId="1" pivotButton="0" quotePrefix="0" xfId="0"/>
    <xf numFmtId="0" fontId="4" fillId="4" borderId="1" applyAlignment="1" pivotButton="0" quotePrefix="0" xfId="0">
      <alignment horizontal="center"/>
    </xf>
    <xf numFmtId="166" fontId="4" fillId="4" borderId="1" applyAlignment="1" pivotButton="0" quotePrefix="0" xfId="0">
      <alignment horizontal="center"/>
    </xf>
    <xf numFmtId="167" fontId="4" fillId="4" borderId="1" applyAlignment="1" pivotButton="0" quotePrefix="0" xfId="0">
      <alignment horizontal="center"/>
    </xf>
    <xf numFmtId="169" fontId="4" fillId="4" borderId="1" applyAlignment="1" pivotButton="0" quotePrefix="0" xfId="0">
      <alignment horizontal="center"/>
    </xf>
  </cellXfs>
  <cellStyles count="1">
    <cellStyle name="Normal" xfId="0" builtinId="0" hidden="0"/>
  </cellStyles>
  <dxfs count="1">
    <dxf>
      <fill>
        <patternFill patternType="solid">
          <fgColor rgb="00FFE8B3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styles" Target="styles.xml" Id="rId9"/><Relationship Type="http://schemas.openxmlformats.org/officeDocument/2006/relationships/theme" Target="theme/theme1.xml" Id="rId10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Labour and parts by mechanic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'Report'!D4</f>
            </strRef>
          </tx>
          <spPr>
            <a:ln xmlns:a="http://schemas.openxmlformats.org/drawingml/2006/main">
              <a:prstDash val="solid"/>
            </a:ln>
          </spPr>
          <cat>
            <numRef>
              <f>'Report'!$A$5:$A$7</f>
            </numRef>
          </cat>
          <val>
            <numRef>
              <f>'Report'!$D$5:$D$7</f>
            </numRef>
          </val>
        </ser>
        <ser>
          <idx val="1"/>
          <order val="1"/>
          <tx>
            <strRef>
              <f>'Report'!E4</f>
            </strRef>
          </tx>
          <spPr>
            <a:ln xmlns:a="http://schemas.openxmlformats.org/drawingml/2006/main">
              <a:prstDash val="solid"/>
            </a:ln>
          </spPr>
          <cat>
            <numRef>
              <f>'Report'!$A$5:$A$7</f>
            </numRef>
          </cat>
          <val>
            <numRef>
              <f>'Report'!$E$5:$E$7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b"/>
    </legend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Days to next service by vehicle</a:t>
            </a:r>
          </a:p>
        </rich>
      </tx>
    </title>
    <plotArea>
      <barChart>
        <barDir val="col"/>
        <grouping val="clustered"/>
        <ser>
          <idx val="0"/>
          <order val="0"/>
          <spPr>
            <a:ln xmlns:a="http://schemas.openxmlformats.org/drawingml/2006/main">
              <a:prstDash val="solid"/>
            </a:ln>
          </spPr>
          <cat>
            <numRef>
              <f>'Vehicles'!$A$5:$A$11</f>
            </numRef>
          </cat>
          <val>
            <numRef>
              <f>'Vehicles'!$G$5:$G$11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/Relationships>
</file>

<file path=xl/drawings/drawing1.xml><?xml version="1.0" encoding="utf-8"?>
<wsDr xmlns="http://schemas.openxmlformats.org/drawingml/2006/spreadsheetDrawing">
  <oneCellAnchor>
    <from>
      <col>0</col>
      <colOff>0</colOff>
      <row>7</row>
      <rowOff>0</rowOff>
    </from>
    <ext cx="5400000" cy="270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0</col>
      <colOff>0</colOff>
      <row>24</row>
      <rowOff>0</rowOff>
    </from>
    <ext cx="5760000" cy="270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8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9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Car service garage management system</t>
        </is>
      </c>
    </row>
    <row r="3">
      <c r="A3" t="inlineStr">
        <is>
          <t>Made-up data: every name, amount, shop and date in this file is made up for practice. Replace it with your own.</t>
        </is>
      </c>
    </row>
    <row r="4">
      <c r="A4" t="inlineStr">
        <is>
          <t>Yellow cells are inputs: type over them. Green cells hold formulas: do not type over them. Blue rows are headers and totals.</t>
        </is>
      </c>
    </row>
    <row r="5">
      <c r="A5" t="inlineStr">
        <is>
          <t>From ravindrabagale.com, Excel course, Excel Business Management Systems. By Ravindra Bagale.</t>
        </is>
      </c>
    </row>
    <row r="6">
      <c r="A6" t="inlineStr"/>
    </row>
    <row r="7">
      <c r="A7" t="inlineStr">
        <is>
          <t>Sheets: Setup (labour rate, GST rates, service interval), Vehicles (next service, reminder), Job lines, Job cards, Invoice (printable), Report, Dashboard.</t>
        </is>
      </c>
    </row>
    <row r="8">
      <c r="A8" t="inlineStr">
        <is>
          <t>Every part and every labour item is one row in Job lines; job cards and invoices add them up.</t>
        </is>
      </c>
    </row>
    <row r="9">
      <c r="A9" t="inlineStr">
        <is>
          <t>GST rates are inputs; confirm the rate for each part and service.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9"/>
  <sheetViews>
    <sheetView workbookViewId="0">
      <selection activeCell="A1" sqref="A1"/>
    </sheetView>
  </sheetViews>
  <sheetFormatPr baseColWidth="8" defaultRowHeight="15"/>
  <cols>
    <col width="28" customWidth="1" min="1" max="1"/>
    <col width="12" customWidth="1" min="2" max="2"/>
    <col width="11" customWidth="1" min="4" max="4"/>
    <col width="10" customWidth="1" min="5" max="5"/>
  </cols>
  <sheetData>
    <row r="1">
      <c r="A1" s="1" t="inlineStr">
        <is>
          <t>Car Service Garage Management System: Setup (Bagale Auto Care, Nashik)</t>
        </is>
      </c>
    </row>
    <row r="2">
      <c r="A2" s="2" t="inlineStr">
        <is>
          <t>Made-up vehicles, job cards and rates for October 2026. GST rates are inputs; confirm the rate for each part and service.</t>
        </is>
      </c>
      <c r="D2" s="3" t="inlineStr">
        <is>
          <t>Mechanics</t>
        </is>
      </c>
      <c r="E2" s="3" t="inlineStr">
        <is>
          <t>Line type</t>
        </is>
      </c>
    </row>
    <row r="3">
      <c r="A3" s="4" t="inlineStr">
        <is>
          <t>As-of date</t>
        </is>
      </c>
      <c r="B3" s="5" t="n">
        <v>46312</v>
      </c>
      <c r="D3" s="6" t="inlineStr">
        <is>
          <t>Raja</t>
        </is>
      </c>
      <c r="E3" s="6" t="inlineStr">
        <is>
          <t>Part</t>
        </is>
      </c>
    </row>
    <row r="4">
      <c r="A4" s="4" t="inlineStr">
        <is>
          <t>Labour rate per hour (₹)</t>
        </is>
      </c>
      <c r="B4" s="7" t="n">
        <v>600</v>
      </c>
      <c r="D4" s="6" t="inlineStr">
        <is>
          <t>Salman</t>
        </is>
      </c>
      <c r="E4" s="6" t="inlineStr">
        <is>
          <t>Labour</t>
        </is>
      </c>
    </row>
    <row r="5">
      <c r="A5" s="4" t="inlineStr">
        <is>
          <t>GST on parts</t>
        </is>
      </c>
      <c r="B5" s="8" t="n">
        <v>0.18</v>
      </c>
      <c r="D5" s="6" t="inlineStr">
        <is>
          <t>Amir</t>
        </is>
      </c>
    </row>
    <row r="6">
      <c r="A6" s="4" t="inlineStr">
        <is>
          <t>GST on labour</t>
        </is>
      </c>
      <c r="B6" s="8" t="n">
        <v>0.18</v>
      </c>
    </row>
    <row r="7">
      <c r="A7" s="4" t="inlineStr">
        <is>
          <t>Service interval (km)</t>
        </is>
      </c>
      <c r="B7" s="9" t="n">
        <v>10000</v>
      </c>
    </row>
    <row r="8">
      <c r="A8" s="4" t="inlineStr">
        <is>
          <t>Service interval (months)</t>
        </is>
      </c>
      <c r="B8" s="6" t="n">
        <v>6</v>
      </c>
    </row>
    <row r="9">
      <c r="A9" s="4" t="inlineStr">
        <is>
          <t>Reminder window (days)</t>
        </is>
      </c>
      <c r="B9" s="6" t="n">
        <v>30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H11"/>
  <sheetViews>
    <sheetView workbookViewId="0">
      <selection activeCell="A1" sqref="A1"/>
    </sheetView>
  </sheetViews>
  <sheetFormatPr baseColWidth="8" defaultRowHeight="15"/>
  <cols>
    <col width="14" customWidth="1" min="1" max="1"/>
    <col width="16" customWidth="1" min="2" max="2"/>
    <col width="16" customWidth="1" min="3" max="3"/>
    <col width="16" customWidth="1" min="4" max="4"/>
    <col width="12" customWidth="1" min="5" max="5"/>
    <col width="13" customWidth="1" min="6" max="6"/>
    <col width="9" customWidth="1" min="7" max="7"/>
    <col width="10" customWidth="1" min="8" max="8"/>
  </cols>
  <sheetData>
    <row r="1">
      <c r="A1" s="1" t="inlineStr">
        <is>
          <t>Vehicles and next service</t>
        </is>
      </c>
    </row>
    <row r="2">
      <c r="A2" s="2" t="inlineStr">
        <is>
          <t>Last service = latest job date for the vehicle, or the date typed when there is no job yet. Next due = last + 6 months.</t>
        </is>
      </c>
    </row>
    <row r="4">
      <c r="A4" s="10" t="inlineStr">
        <is>
          <t>Reg no</t>
        </is>
      </c>
      <c r="B4" s="10" t="inlineStr">
        <is>
          <t>Owner</t>
        </is>
      </c>
      <c r="C4" s="10" t="inlineStr">
        <is>
          <t>Type</t>
        </is>
      </c>
      <c r="D4" s="10" t="inlineStr">
        <is>
          <t>Service before Oct</t>
        </is>
      </c>
      <c r="E4" s="10" t="inlineStr">
        <is>
          <t>Last service</t>
        </is>
      </c>
      <c r="F4" s="10" t="inlineStr">
        <is>
          <t>Next due date</t>
        </is>
      </c>
      <c r="G4" s="10" t="inlineStr">
        <is>
          <t>Days left</t>
        </is>
      </c>
      <c r="H4" s="10" t="inlineStr">
        <is>
          <t>Reminder</t>
        </is>
      </c>
    </row>
    <row r="5">
      <c r="A5" s="6" t="inlineStr">
        <is>
          <t>MH15-AB-1234</t>
        </is>
      </c>
      <c r="B5" s="6" t="inlineStr">
        <is>
          <t>Ravindra Bagale</t>
        </is>
      </c>
      <c r="C5" s="6" t="inlineStr">
        <is>
          <t>Hatchback petrol</t>
        </is>
      </c>
      <c r="D5" s="5" t="n">
        <v>46132</v>
      </c>
      <c r="E5" s="11">
        <f>MAX(D5,_xlfn.MAXIFS('Job cards'!$B$5:$B$500,'Job cards'!$C$5:$C$500,A5))</f>
        <v/>
      </c>
      <c r="F5" s="11">
        <f>EDATE(E5,Setup!$B$8)</f>
        <v/>
      </c>
      <c r="G5" s="12">
        <f>F5-Setup!$B$3</f>
        <v/>
      </c>
      <c r="H5" s="12">
        <f>IF(G5&lt;0,"Overdue",IF(G5&lt;=Setup!$B$9,"Call now","OK"))</f>
        <v/>
      </c>
    </row>
    <row r="6">
      <c r="A6" s="6" t="inlineStr">
        <is>
          <t>MH15-CD-5678</t>
        </is>
      </c>
      <c r="B6" s="6" t="inlineStr">
        <is>
          <t>Shraddha Patil</t>
        </is>
      </c>
      <c r="C6" s="6" t="inlineStr">
        <is>
          <t>Sedan diesel</t>
        </is>
      </c>
      <c r="D6" s="5" t="n">
        <v>46144</v>
      </c>
      <c r="E6" s="11">
        <f>MAX(D6,_xlfn.MAXIFS('Job cards'!$B$5:$B$500,'Job cards'!$C$5:$C$500,A6))</f>
        <v/>
      </c>
      <c r="F6" s="11">
        <f>EDATE(E6,Setup!$B$8)</f>
        <v/>
      </c>
      <c r="G6" s="12">
        <f>F6-Setup!$B$3</f>
        <v/>
      </c>
      <c r="H6" s="12">
        <f>IF(G6&lt;0,"Overdue",IF(G6&lt;=Setup!$B$9,"Call now","OK"))</f>
        <v/>
      </c>
    </row>
    <row r="7">
      <c r="A7" s="6" t="inlineStr">
        <is>
          <t>MH15-EF-9012</t>
        </is>
      </c>
      <c r="B7" s="6" t="inlineStr">
        <is>
          <t>Raja Jadhav</t>
        </is>
      </c>
      <c r="C7" s="6" t="inlineStr">
        <is>
          <t>SUV diesel</t>
        </is>
      </c>
      <c r="D7" s="5" t="n">
        <v>46293</v>
      </c>
      <c r="E7" s="11">
        <f>MAX(D7,_xlfn.MAXIFS('Job cards'!$B$5:$B$500,'Job cards'!$C$5:$C$500,A7))</f>
        <v/>
      </c>
      <c r="F7" s="11">
        <f>EDATE(E7,Setup!$B$8)</f>
        <v/>
      </c>
      <c r="G7" s="12">
        <f>F7-Setup!$B$3</f>
        <v/>
      </c>
      <c r="H7" s="12">
        <f>IF(G7&lt;0,"Overdue",IF(G7&lt;=Setup!$B$9,"Call now","OK"))</f>
        <v/>
      </c>
    </row>
    <row r="8">
      <c r="A8" s="6" t="inlineStr">
        <is>
          <t>MH15-GH-3456</t>
        </is>
      </c>
      <c r="B8" s="6" t="inlineStr">
        <is>
          <t>Zoya Khan</t>
        </is>
      </c>
      <c r="C8" s="6" t="inlineStr">
        <is>
          <t>Hatchback CNG</t>
        </is>
      </c>
      <c r="D8" s="5" t="n">
        <v>46122</v>
      </c>
      <c r="E8" s="11">
        <f>MAX(D8,_xlfn.MAXIFS('Job cards'!$B$5:$B$500,'Job cards'!$C$5:$C$500,A8))</f>
        <v/>
      </c>
      <c r="F8" s="11">
        <f>EDATE(E8,Setup!$B$8)</f>
        <v/>
      </c>
      <c r="G8" s="12">
        <f>F8-Setup!$B$3</f>
        <v/>
      </c>
      <c r="H8" s="12">
        <f>IF(G8&lt;0,"Overdue",IF(G8&lt;=Setup!$B$9,"Call now","OK"))</f>
        <v/>
      </c>
    </row>
    <row r="9">
      <c r="A9" s="6" t="inlineStr">
        <is>
          <t>MH15-JK-7890</t>
        </is>
      </c>
      <c r="B9" s="6" t="inlineStr">
        <is>
          <t>Amir Sayyed</t>
        </is>
      </c>
      <c r="C9" s="6" t="inlineStr">
        <is>
          <t>Sedan petrol</t>
        </is>
      </c>
      <c r="D9" s="5" t="n">
        <v>46298</v>
      </c>
      <c r="E9" s="11">
        <f>MAX(D9,_xlfn.MAXIFS('Job cards'!$B$5:$B$500,'Job cards'!$C$5:$C$500,A9))</f>
        <v/>
      </c>
      <c r="F9" s="11">
        <f>EDATE(E9,Setup!$B$8)</f>
        <v/>
      </c>
      <c r="G9" s="12">
        <f>F9-Setup!$B$3</f>
        <v/>
      </c>
      <c r="H9" s="12">
        <f>IF(G9&lt;0,"Overdue",IF(G9&lt;=Setup!$B$9,"Call now","OK"))</f>
        <v/>
      </c>
    </row>
    <row r="10">
      <c r="A10" s="6" t="inlineStr">
        <is>
          <t>MH15-LM-2468</t>
        </is>
      </c>
      <c r="B10" s="6" t="inlineStr">
        <is>
          <t>Rani More</t>
        </is>
      </c>
      <c r="C10" s="6" t="inlineStr">
        <is>
          <t>SUV petrol</t>
        </is>
      </c>
      <c r="D10" s="5" t="n">
        <v>46137</v>
      </c>
      <c r="E10" s="11">
        <f>MAX(D10,_xlfn.MAXIFS('Job cards'!$B$5:$B$500,'Job cards'!$C$5:$C$500,A10))</f>
        <v/>
      </c>
      <c r="F10" s="11">
        <f>EDATE(E10,Setup!$B$8)</f>
        <v/>
      </c>
      <c r="G10" s="12">
        <f>F10-Setup!$B$3</f>
        <v/>
      </c>
      <c r="H10" s="12">
        <f>IF(G10&lt;0,"Overdue",IF(G10&lt;=Setup!$B$9,"Call now","OK"))</f>
        <v/>
      </c>
    </row>
    <row r="11">
      <c r="A11" s="6" t="inlineStr">
        <is>
          <t>MH15-NP-1357</t>
        </is>
      </c>
      <c r="B11" s="6" t="inlineStr">
        <is>
          <t>Salman Pathan</t>
        </is>
      </c>
      <c r="C11" s="6" t="inlineStr">
        <is>
          <t>Hatchback diesel</t>
        </is>
      </c>
      <c r="D11" s="5" t="n">
        <v>46101</v>
      </c>
      <c r="E11" s="11">
        <f>MAX(D11,_xlfn.MAXIFS('Job cards'!$B$5:$B$500,'Job cards'!$C$5:$C$500,A11))</f>
        <v/>
      </c>
      <c r="F11" s="11">
        <f>EDATE(E11,Setup!$B$8)</f>
        <v/>
      </c>
      <c r="G11" s="12">
        <f>F11-Setup!$B$3</f>
        <v/>
      </c>
      <c r="H11" s="12">
        <f>IF(G11&lt;0,"Overdue",IF(G11&lt;=Setup!$B$9,"Call now","OK"))</f>
        <v/>
      </c>
    </row>
  </sheetData>
  <conditionalFormatting sqref="A5:H11">
    <cfRule type="expression" priority="1" dxfId="0">
      <formula>$H5&lt;&gt;"OK"</formula>
    </cfRule>
  </conditionalFormatting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H19"/>
  <sheetViews>
    <sheetView workbookViewId="0">
      <selection activeCell="A1" sqref="A1"/>
    </sheetView>
  </sheetViews>
  <sheetFormatPr baseColWidth="8" defaultRowHeight="15"/>
  <cols>
    <col width="8" customWidth="1" min="1" max="1"/>
    <col width="8" customWidth="1" min="2" max="2"/>
    <col width="20" customWidth="1" min="3" max="3"/>
    <col width="11" customWidth="1" min="4" max="4"/>
    <col width="9" customWidth="1" min="5" max="5"/>
    <col width="11" customWidth="1" min="6" max="6"/>
    <col width="10" customWidth="1" min="7" max="7"/>
    <col width="10" customWidth="1" min="8" max="8"/>
  </cols>
  <sheetData>
    <row r="1">
      <c r="A1" s="1" t="inlineStr">
        <is>
          <t>Job lines (parts and labour)</t>
        </is>
      </c>
    </row>
    <row r="2">
      <c r="A2" s="2" t="inlineStr">
        <is>
          <t>Part: qty × rate. Labour: hours × labour rate from Setup. GST at the part or labour rate. Key numbers the lines of each job.</t>
        </is>
      </c>
    </row>
    <row r="4">
      <c r="A4" s="10" t="inlineStr">
        <is>
          <t>Job no</t>
        </is>
      </c>
      <c r="B4" s="10" t="inlineStr">
        <is>
          <t>Type</t>
        </is>
      </c>
      <c r="C4" s="10" t="inlineStr">
        <is>
          <t>Description</t>
        </is>
      </c>
      <c r="D4" s="10" t="inlineStr">
        <is>
          <t>Qty / hours</t>
        </is>
      </c>
      <c r="E4" s="10" t="inlineStr">
        <is>
          <t>Rate (₹)</t>
        </is>
      </c>
      <c r="F4" s="10" t="inlineStr">
        <is>
          <t>Amount (₹)</t>
        </is>
      </c>
      <c r="G4" s="10" t="inlineStr">
        <is>
          <t>GST (₹)</t>
        </is>
      </c>
      <c r="H4" s="10" t="inlineStr">
        <is>
          <t>Key</t>
        </is>
      </c>
    </row>
    <row r="5">
      <c r="A5" s="6" t="inlineStr">
        <is>
          <t>JC-001</t>
        </is>
      </c>
      <c r="B5" s="6" t="inlineStr">
        <is>
          <t>Part</t>
        </is>
      </c>
      <c r="C5" s="6" t="inlineStr">
        <is>
          <t>Engine oil 4 L</t>
        </is>
      </c>
      <c r="D5" s="6" t="n">
        <v>1</v>
      </c>
      <c r="E5" s="7" t="n">
        <v>2400</v>
      </c>
      <c r="F5" s="13">
        <f>D5*E5</f>
        <v/>
      </c>
      <c r="G5" s="14">
        <f>ROUND(F5*IF(B5="Part",Setup!$B$5,Setup!$B$6),2)</f>
        <v/>
      </c>
      <c r="H5" s="12">
        <f>A5&amp;"-"&amp;COUNTIF($A$5:A5,A5)</f>
        <v/>
      </c>
    </row>
    <row r="6">
      <c r="A6" s="6" t="inlineStr">
        <is>
          <t>JC-001</t>
        </is>
      </c>
      <c r="B6" s="6" t="inlineStr">
        <is>
          <t>Part</t>
        </is>
      </c>
      <c r="C6" s="6" t="inlineStr">
        <is>
          <t>Oil filter</t>
        </is>
      </c>
      <c r="D6" s="6" t="n">
        <v>1</v>
      </c>
      <c r="E6" s="7" t="n">
        <v>350</v>
      </c>
      <c r="F6" s="13">
        <f>D6*E6</f>
        <v/>
      </c>
      <c r="G6" s="14">
        <f>ROUND(F6*IF(B6="Part",Setup!$B$5,Setup!$B$6),2)</f>
        <v/>
      </c>
      <c r="H6" s="12">
        <f>A6&amp;"-"&amp;COUNTIF($A$5:A6,A6)</f>
        <v/>
      </c>
    </row>
    <row r="7">
      <c r="A7" s="6" t="inlineStr">
        <is>
          <t>JC-001</t>
        </is>
      </c>
      <c r="B7" s="6" t="inlineStr">
        <is>
          <t>Labour</t>
        </is>
      </c>
      <c r="C7" s="6" t="inlineStr">
        <is>
          <t>Periodic service</t>
        </is>
      </c>
      <c r="D7" s="6" t="n">
        <v>2</v>
      </c>
      <c r="E7" s="13">
        <f>IF(B7="Labour",Setup!$B$4,600)</f>
        <v/>
      </c>
      <c r="F7" s="13">
        <f>D7*E7</f>
        <v/>
      </c>
      <c r="G7" s="14">
        <f>ROUND(F7*IF(B7="Part",Setup!$B$5,Setup!$B$6),2)</f>
        <v/>
      </c>
      <c r="H7" s="12">
        <f>A7&amp;"-"&amp;COUNTIF($A$5:A7,A7)</f>
        <v/>
      </c>
    </row>
    <row r="8">
      <c r="A8" s="6" t="inlineStr">
        <is>
          <t>JC-002</t>
        </is>
      </c>
      <c r="B8" s="6" t="inlineStr">
        <is>
          <t>Part</t>
        </is>
      </c>
      <c r="C8" s="6" t="inlineStr">
        <is>
          <t>Brake pads (front)</t>
        </is>
      </c>
      <c r="D8" s="6" t="n">
        <v>1</v>
      </c>
      <c r="E8" s="7" t="n">
        <v>2200</v>
      </c>
      <c r="F8" s="13">
        <f>D8*E8</f>
        <v/>
      </c>
      <c r="G8" s="14">
        <f>ROUND(F8*IF(B8="Part",Setup!$B$5,Setup!$B$6),2)</f>
        <v/>
      </c>
      <c r="H8" s="12">
        <f>A8&amp;"-"&amp;COUNTIF($A$5:A8,A8)</f>
        <v/>
      </c>
    </row>
    <row r="9">
      <c r="A9" s="6" t="inlineStr">
        <is>
          <t>JC-002</t>
        </is>
      </c>
      <c r="B9" s="6" t="inlineStr">
        <is>
          <t>Labour</t>
        </is>
      </c>
      <c r="C9" s="6" t="inlineStr">
        <is>
          <t>Brake job</t>
        </is>
      </c>
      <c r="D9" s="6" t="n">
        <v>1.5</v>
      </c>
      <c r="E9" s="13">
        <f>IF(B9="Labour",Setup!$B$4,600)</f>
        <v/>
      </c>
      <c r="F9" s="13">
        <f>D9*E9</f>
        <v/>
      </c>
      <c r="G9" s="14">
        <f>ROUND(F9*IF(B9="Part",Setup!$B$5,Setup!$B$6),2)</f>
        <v/>
      </c>
      <c r="H9" s="12">
        <f>A9&amp;"-"&amp;COUNTIF($A$5:A9,A9)</f>
        <v/>
      </c>
    </row>
    <row r="10">
      <c r="A10" s="6" t="inlineStr">
        <is>
          <t>JC-003</t>
        </is>
      </c>
      <c r="B10" s="6" t="inlineStr">
        <is>
          <t>Part</t>
        </is>
      </c>
      <c r="C10" s="6" t="inlineStr">
        <is>
          <t>Engine oil 5 L</t>
        </is>
      </c>
      <c r="D10" s="6" t="n">
        <v>1</v>
      </c>
      <c r="E10" s="7" t="n">
        <v>3100</v>
      </c>
      <c r="F10" s="13">
        <f>D10*E10</f>
        <v/>
      </c>
      <c r="G10" s="14">
        <f>ROUND(F10*IF(B10="Part",Setup!$B$5,Setup!$B$6),2)</f>
        <v/>
      </c>
      <c r="H10" s="12">
        <f>A10&amp;"-"&amp;COUNTIF($A$5:A10,A10)</f>
        <v/>
      </c>
    </row>
    <row r="11">
      <c r="A11" s="6" t="inlineStr">
        <is>
          <t>JC-003</t>
        </is>
      </c>
      <c r="B11" s="6" t="inlineStr">
        <is>
          <t>Part</t>
        </is>
      </c>
      <c r="C11" s="6" t="inlineStr">
        <is>
          <t>Oil filter</t>
        </is>
      </c>
      <c r="D11" s="6" t="n">
        <v>1</v>
      </c>
      <c r="E11" s="7" t="n">
        <v>450</v>
      </c>
      <c r="F11" s="13">
        <f>D11*E11</f>
        <v/>
      </c>
      <c r="G11" s="14">
        <f>ROUND(F11*IF(B11="Part",Setup!$B$5,Setup!$B$6),2)</f>
        <v/>
      </c>
      <c r="H11" s="12">
        <f>A11&amp;"-"&amp;COUNTIF($A$5:A11,A11)</f>
        <v/>
      </c>
    </row>
    <row r="12">
      <c r="A12" s="6" t="inlineStr">
        <is>
          <t>JC-003</t>
        </is>
      </c>
      <c r="B12" s="6" t="inlineStr">
        <is>
          <t>Part</t>
        </is>
      </c>
      <c r="C12" s="6" t="inlineStr">
        <is>
          <t>Air filter</t>
        </is>
      </c>
      <c r="D12" s="6" t="n">
        <v>1</v>
      </c>
      <c r="E12" s="7" t="n">
        <v>650</v>
      </c>
      <c r="F12" s="13">
        <f>D12*E12</f>
        <v/>
      </c>
      <c r="G12" s="14">
        <f>ROUND(F12*IF(B12="Part",Setup!$B$5,Setup!$B$6),2)</f>
        <v/>
      </c>
      <c r="H12" s="12">
        <f>A12&amp;"-"&amp;COUNTIF($A$5:A12,A12)</f>
        <v/>
      </c>
    </row>
    <row r="13">
      <c r="A13" s="6" t="inlineStr">
        <is>
          <t>JC-003</t>
        </is>
      </c>
      <c r="B13" s="6" t="inlineStr">
        <is>
          <t>Labour</t>
        </is>
      </c>
      <c r="C13" s="6" t="inlineStr">
        <is>
          <t>Periodic service</t>
        </is>
      </c>
      <c r="D13" s="6" t="n">
        <v>2.5</v>
      </c>
      <c r="E13" s="13">
        <f>IF(B13="Labour",Setup!$B$4,600)</f>
        <v/>
      </c>
      <c r="F13" s="13">
        <f>D13*E13</f>
        <v/>
      </c>
      <c r="G13" s="14">
        <f>ROUND(F13*IF(B13="Part",Setup!$B$5,Setup!$B$6),2)</f>
        <v/>
      </c>
      <c r="H13" s="12">
        <f>A13&amp;"-"&amp;COUNTIF($A$5:A13,A13)</f>
        <v/>
      </c>
    </row>
    <row r="14">
      <c r="A14" s="6" t="inlineStr">
        <is>
          <t>JC-004</t>
        </is>
      </c>
      <c r="B14" s="6" t="inlineStr">
        <is>
          <t>Part</t>
        </is>
      </c>
      <c r="C14" s="6" t="inlineStr">
        <is>
          <t>Engine oil 4 L</t>
        </is>
      </c>
      <c r="D14" s="6" t="n">
        <v>1</v>
      </c>
      <c r="E14" s="7" t="n">
        <v>2400</v>
      </c>
      <c r="F14" s="13">
        <f>D14*E14</f>
        <v/>
      </c>
      <c r="G14" s="14">
        <f>ROUND(F14*IF(B14="Part",Setup!$B$5,Setup!$B$6),2)</f>
        <v/>
      </c>
      <c r="H14" s="12">
        <f>A14&amp;"-"&amp;COUNTIF($A$5:A14,A14)</f>
        <v/>
      </c>
    </row>
    <row r="15">
      <c r="A15" s="6" t="inlineStr">
        <is>
          <t>JC-004</t>
        </is>
      </c>
      <c r="B15" s="6" t="inlineStr">
        <is>
          <t>Part</t>
        </is>
      </c>
      <c r="C15" s="6" t="inlineStr">
        <is>
          <t>Spark plugs</t>
        </is>
      </c>
      <c r="D15" s="6" t="n">
        <v>4</v>
      </c>
      <c r="E15" s="7" t="n">
        <v>180</v>
      </c>
      <c r="F15" s="13">
        <f>D15*E15</f>
        <v/>
      </c>
      <c r="G15" s="14">
        <f>ROUND(F15*IF(B15="Part",Setup!$B$5,Setup!$B$6),2)</f>
        <v/>
      </c>
      <c r="H15" s="12">
        <f>A15&amp;"-"&amp;COUNTIF($A$5:A15,A15)</f>
        <v/>
      </c>
    </row>
    <row r="16">
      <c r="A16" s="6" t="inlineStr">
        <is>
          <t>JC-004</t>
        </is>
      </c>
      <c r="B16" s="6" t="inlineStr">
        <is>
          <t>Labour</t>
        </is>
      </c>
      <c r="C16" s="6" t="inlineStr">
        <is>
          <t>Periodic service</t>
        </is>
      </c>
      <c r="D16" s="6" t="n">
        <v>2</v>
      </c>
      <c r="E16" s="13">
        <f>IF(B16="Labour",Setup!$B$4,600)</f>
        <v/>
      </c>
      <c r="F16" s="13">
        <f>D16*E16</f>
        <v/>
      </c>
      <c r="G16" s="14">
        <f>ROUND(F16*IF(B16="Part",Setup!$B$5,Setup!$B$6),2)</f>
        <v/>
      </c>
      <c r="H16" s="12">
        <f>A16&amp;"-"&amp;COUNTIF($A$5:A16,A16)</f>
        <v/>
      </c>
    </row>
    <row r="17">
      <c r="A17" s="6" t="inlineStr">
        <is>
          <t>JC-005</t>
        </is>
      </c>
      <c r="B17" s="6" t="inlineStr">
        <is>
          <t>Part</t>
        </is>
      </c>
      <c r="C17" s="6" t="inlineStr">
        <is>
          <t>Clutch plate</t>
        </is>
      </c>
      <c r="D17" s="6" t="n">
        <v>1</v>
      </c>
      <c r="E17" s="7" t="n">
        <v>5600</v>
      </c>
      <c r="F17" s="13">
        <f>D17*E17</f>
        <v/>
      </c>
      <c r="G17" s="14">
        <f>ROUND(F17*IF(B17="Part",Setup!$B$5,Setup!$B$6),2)</f>
        <v/>
      </c>
      <c r="H17" s="12">
        <f>A17&amp;"-"&amp;COUNTIF($A$5:A17,A17)</f>
        <v/>
      </c>
    </row>
    <row r="18">
      <c r="A18" s="6" t="inlineStr">
        <is>
          <t>JC-005</t>
        </is>
      </c>
      <c r="B18" s="6" t="inlineStr">
        <is>
          <t>Labour</t>
        </is>
      </c>
      <c r="C18" s="6" t="inlineStr">
        <is>
          <t>Clutch overhaul</t>
        </is>
      </c>
      <c r="D18" s="6" t="n">
        <v>4</v>
      </c>
      <c r="E18" s="13">
        <f>IF(B18="Labour",Setup!$B$4,600)</f>
        <v/>
      </c>
      <c r="F18" s="13">
        <f>D18*E18</f>
        <v/>
      </c>
      <c r="G18" s="14">
        <f>ROUND(F18*IF(B18="Part",Setup!$B$5,Setup!$B$6),2)</f>
        <v/>
      </c>
      <c r="H18" s="12">
        <f>A18&amp;"-"&amp;COUNTIF($A$5:A18,A18)</f>
        <v/>
      </c>
    </row>
    <row r="19">
      <c r="A19" s="6" t="inlineStr">
        <is>
          <t>JC-006</t>
        </is>
      </c>
      <c r="B19" s="6" t="inlineStr">
        <is>
          <t>Labour</t>
        </is>
      </c>
      <c r="C19" s="6" t="inlineStr">
        <is>
          <t>Wheel alignment</t>
        </is>
      </c>
      <c r="D19" s="6" t="n">
        <v>1</v>
      </c>
      <c r="E19" s="13">
        <f>IF(B19="Labour",Setup!$B$4,600)</f>
        <v/>
      </c>
      <c r="F19" s="13">
        <f>D19*E19</f>
        <v/>
      </c>
      <c r="G19" s="14">
        <f>ROUND(F19*IF(B19="Part",Setup!$B$5,Setup!$B$6),2)</f>
        <v/>
      </c>
      <c r="H19" s="12">
        <f>A19&amp;"-"&amp;COUNTIF($A$5:A19,A19)</f>
        <v/>
      </c>
    </row>
  </sheetData>
  <dataValidations count="1">
    <dataValidation sqref="B5:B2000" showDropDown="0" showInputMessage="0" showErrorMessage="1" allowBlank="1" errorTitle="Not in the list" error="Pick a value from the list" type="list">
      <formula1>=Setup!$E$3:$E$4</formula1>
    </dataValidation>
  </dataValidation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L10"/>
  <sheetViews>
    <sheetView workbookViewId="0">
      <selection activeCell="A1" sqref="A1"/>
    </sheetView>
  </sheetViews>
  <sheetFormatPr baseColWidth="8" defaultRowHeight="15"/>
  <cols>
    <col width="8" customWidth="1" min="1" max="1"/>
    <col width="11" customWidth="1" min="2" max="2"/>
    <col width="14" customWidth="1" min="3" max="3"/>
    <col width="16" customWidth="1" min="4" max="4"/>
    <col width="9" customWidth="1" min="5" max="5"/>
    <col width="10" customWidth="1" min="6" max="6"/>
    <col width="10" customWidth="1" min="7" max="7"/>
    <col width="10" customWidth="1" min="8" max="8"/>
    <col width="11" customWidth="1" min="9" max="9"/>
    <col width="10" customWidth="1" min="10" max="10"/>
    <col width="11" customWidth="1" min="11" max="11"/>
    <col width="15" customWidth="1" min="12" max="12"/>
  </cols>
  <sheetData>
    <row r="1">
      <c r="A1" s="1" t="inlineStr">
        <is>
          <t>Job cards</t>
        </is>
      </c>
    </row>
    <row r="2">
      <c r="A2" s="2" t="inlineStr">
        <is>
          <t>One row per visit. Totals come from Job lines. Next service km = km in + interval.</t>
        </is>
      </c>
    </row>
    <row r="4">
      <c r="A4" s="10" t="inlineStr">
        <is>
          <t>Job no</t>
        </is>
      </c>
      <c r="B4" s="10" t="inlineStr">
        <is>
          <t>Date</t>
        </is>
      </c>
      <c r="C4" s="10" t="inlineStr">
        <is>
          <t>Reg no</t>
        </is>
      </c>
      <c r="D4" s="10" t="inlineStr">
        <is>
          <t>Owner</t>
        </is>
      </c>
      <c r="E4" s="10" t="inlineStr">
        <is>
          <t>Km in</t>
        </is>
      </c>
      <c r="F4" s="10" t="inlineStr">
        <is>
          <t>Mechanic</t>
        </is>
      </c>
      <c r="G4" s="10" t="inlineStr">
        <is>
          <t>Parts (₹)</t>
        </is>
      </c>
      <c r="H4" s="10" t="inlineStr">
        <is>
          <t>Labour (₹)</t>
        </is>
      </c>
      <c r="I4" s="10" t="inlineStr">
        <is>
          <t>Labour hours</t>
        </is>
      </c>
      <c r="J4" s="10" t="inlineStr">
        <is>
          <t>GST (₹)</t>
        </is>
      </c>
      <c r="K4" s="10" t="inlineStr">
        <is>
          <t>Total (₹)</t>
        </is>
      </c>
      <c r="L4" s="10" t="inlineStr">
        <is>
          <t>Next service km</t>
        </is>
      </c>
    </row>
    <row r="5">
      <c r="A5" s="12">
        <f>"JC-"&amp;TEXT(ROW()-4,"000")</f>
        <v/>
      </c>
      <c r="B5" s="5" t="n">
        <v>46297</v>
      </c>
      <c r="C5" s="6" t="inlineStr">
        <is>
          <t>MH15-AB-1234</t>
        </is>
      </c>
      <c r="D5" s="12">
        <f>_xlfn.XLOOKUP(C5,Vehicles!$A$5:$A$100,Vehicles!$B$5:$B$100,"Check reg no")</f>
        <v/>
      </c>
      <c r="E5" s="9" t="n">
        <v>42150</v>
      </c>
      <c r="F5" s="6" t="inlineStr">
        <is>
          <t>Raja</t>
        </is>
      </c>
      <c r="G5" s="13">
        <f>SUMIFS('Job lines'!$F$5:$F$2000,'Job lines'!$A$5:$A$2000,A5,'Job lines'!$B$5:$B$2000,"Part")</f>
        <v/>
      </c>
      <c r="H5" s="13">
        <f>SUMIFS('Job lines'!$F$5:$F$2000,'Job lines'!$A$5:$A$2000,A5,'Job lines'!$B$5:$B$2000,"Labour")</f>
        <v/>
      </c>
      <c r="I5" s="15">
        <f>SUMIFS('Job lines'!$D$5:$D$2000,'Job lines'!$A$5:$A$2000,A5,'Job lines'!$B$5:$B$2000,"Labour")</f>
        <v/>
      </c>
      <c r="J5" s="14">
        <f>SUMIFS('Job lines'!$G$5:$G$2000,'Job lines'!$A$5:$A$2000,A5)</f>
        <v/>
      </c>
      <c r="K5" s="14">
        <f>G5+H5+J5</f>
        <v/>
      </c>
      <c r="L5" s="16">
        <f>E5+Setup!$B$7</f>
        <v/>
      </c>
    </row>
    <row r="6">
      <c r="A6" s="12">
        <f>"JC-"&amp;TEXT(ROW()-4,"000")</f>
        <v/>
      </c>
      <c r="B6" s="5" t="n">
        <v>46298</v>
      </c>
      <c r="C6" s="6" t="inlineStr">
        <is>
          <t>MH15-JK-7890</t>
        </is>
      </c>
      <c r="D6" s="12">
        <f>_xlfn.XLOOKUP(C6,Vehicles!$A$5:$A$100,Vehicles!$B$5:$B$100,"Check reg no")</f>
        <v/>
      </c>
      <c r="E6" s="9" t="n">
        <v>18900</v>
      </c>
      <c r="F6" s="6" t="inlineStr">
        <is>
          <t>Salman</t>
        </is>
      </c>
      <c r="G6" s="13">
        <f>SUMIFS('Job lines'!$F$5:$F$2000,'Job lines'!$A$5:$A$2000,A6,'Job lines'!$B$5:$B$2000,"Part")</f>
        <v/>
      </c>
      <c r="H6" s="13">
        <f>SUMIFS('Job lines'!$F$5:$F$2000,'Job lines'!$A$5:$A$2000,A6,'Job lines'!$B$5:$B$2000,"Labour")</f>
        <v/>
      </c>
      <c r="I6" s="15">
        <f>SUMIFS('Job lines'!$D$5:$D$2000,'Job lines'!$A$5:$A$2000,A6,'Job lines'!$B$5:$B$2000,"Labour")</f>
        <v/>
      </c>
      <c r="J6" s="14">
        <f>SUMIFS('Job lines'!$G$5:$G$2000,'Job lines'!$A$5:$A$2000,A6)</f>
        <v/>
      </c>
      <c r="K6" s="14">
        <f>G6+H6+J6</f>
        <v/>
      </c>
      <c r="L6" s="16">
        <f>E6+Setup!$B$7</f>
        <v/>
      </c>
    </row>
    <row r="7">
      <c r="A7" s="12">
        <f>"JC-"&amp;TEXT(ROW()-4,"000")</f>
        <v/>
      </c>
      <c r="B7" s="5" t="n">
        <v>46301</v>
      </c>
      <c r="C7" s="6" t="inlineStr">
        <is>
          <t>MH15-CD-5678</t>
        </is>
      </c>
      <c r="D7" s="12">
        <f>_xlfn.XLOOKUP(C7,Vehicles!$A$5:$A$100,Vehicles!$B$5:$B$100,"Check reg no")</f>
        <v/>
      </c>
      <c r="E7" s="9" t="n">
        <v>88400</v>
      </c>
      <c r="F7" s="6" t="inlineStr">
        <is>
          <t>Amir</t>
        </is>
      </c>
      <c r="G7" s="13">
        <f>SUMIFS('Job lines'!$F$5:$F$2000,'Job lines'!$A$5:$A$2000,A7,'Job lines'!$B$5:$B$2000,"Part")</f>
        <v/>
      </c>
      <c r="H7" s="13">
        <f>SUMIFS('Job lines'!$F$5:$F$2000,'Job lines'!$A$5:$A$2000,A7,'Job lines'!$B$5:$B$2000,"Labour")</f>
        <v/>
      </c>
      <c r="I7" s="15">
        <f>SUMIFS('Job lines'!$D$5:$D$2000,'Job lines'!$A$5:$A$2000,A7,'Job lines'!$B$5:$B$2000,"Labour")</f>
        <v/>
      </c>
      <c r="J7" s="14">
        <f>SUMIFS('Job lines'!$G$5:$G$2000,'Job lines'!$A$5:$A$2000,A7)</f>
        <v/>
      </c>
      <c r="K7" s="14">
        <f>G7+H7+J7</f>
        <v/>
      </c>
      <c r="L7" s="16">
        <f>E7+Setup!$B$7</f>
        <v/>
      </c>
    </row>
    <row r="8">
      <c r="A8" s="12">
        <f>"JC-"&amp;TEXT(ROW()-4,"000")</f>
        <v/>
      </c>
      <c r="B8" s="5" t="n">
        <v>46304</v>
      </c>
      <c r="C8" s="6" t="inlineStr">
        <is>
          <t>MH15-GH-3456</t>
        </is>
      </c>
      <c r="D8" s="12">
        <f>_xlfn.XLOOKUP(C8,Vehicles!$A$5:$A$100,Vehicles!$B$5:$B$100,"Check reg no")</f>
        <v/>
      </c>
      <c r="E8" s="9" t="n">
        <v>61200</v>
      </c>
      <c r="F8" s="6" t="inlineStr">
        <is>
          <t>Raja</t>
        </is>
      </c>
      <c r="G8" s="13">
        <f>SUMIFS('Job lines'!$F$5:$F$2000,'Job lines'!$A$5:$A$2000,A8,'Job lines'!$B$5:$B$2000,"Part")</f>
        <v/>
      </c>
      <c r="H8" s="13">
        <f>SUMIFS('Job lines'!$F$5:$F$2000,'Job lines'!$A$5:$A$2000,A8,'Job lines'!$B$5:$B$2000,"Labour")</f>
        <v/>
      </c>
      <c r="I8" s="15">
        <f>SUMIFS('Job lines'!$D$5:$D$2000,'Job lines'!$A$5:$A$2000,A8,'Job lines'!$B$5:$B$2000,"Labour")</f>
        <v/>
      </c>
      <c r="J8" s="14">
        <f>SUMIFS('Job lines'!$G$5:$G$2000,'Job lines'!$A$5:$A$2000,A8)</f>
        <v/>
      </c>
      <c r="K8" s="14">
        <f>G8+H8+J8</f>
        <v/>
      </c>
      <c r="L8" s="16">
        <f>E8+Setup!$B$7</f>
        <v/>
      </c>
    </row>
    <row r="9">
      <c r="A9" s="12">
        <f>"JC-"&amp;TEXT(ROW()-4,"000")</f>
        <v/>
      </c>
      <c r="B9" s="5" t="n">
        <v>46308</v>
      </c>
      <c r="C9" s="6" t="inlineStr">
        <is>
          <t>MH15-EF-9012</t>
        </is>
      </c>
      <c r="D9" s="12">
        <f>_xlfn.XLOOKUP(C9,Vehicles!$A$5:$A$100,Vehicles!$B$5:$B$100,"Check reg no")</f>
        <v/>
      </c>
      <c r="E9" s="9" t="n">
        <v>35500</v>
      </c>
      <c r="F9" s="6" t="inlineStr">
        <is>
          <t>Salman</t>
        </is>
      </c>
      <c r="G9" s="13">
        <f>SUMIFS('Job lines'!$F$5:$F$2000,'Job lines'!$A$5:$A$2000,A9,'Job lines'!$B$5:$B$2000,"Part")</f>
        <v/>
      </c>
      <c r="H9" s="13">
        <f>SUMIFS('Job lines'!$F$5:$F$2000,'Job lines'!$A$5:$A$2000,A9,'Job lines'!$B$5:$B$2000,"Labour")</f>
        <v/>
      </c>
      <c r="I9" s="15">
        <f>SUMIFS('Job lines'!$D$5:$D$2000,'Job lines'!$A$5:$A$2000,A9,'Job lines'!$B$5:$B$2000,"Labour")</f>
        <v/>
      </c>
      <c r="J9" s="14">
        <f>SUMIFS('Job lines'!$G$5:$G$2000,'Job lines'!$A$5:$A$2000,A9)</f>
        <v/>
      </c>
      <c r="K9" s="14">
        <f>G9+H9+J9</f>
        <v/>
      </c>
      <c r="L9" s="16">
        <f>E9+Setup!$B$7</f>
        <v/>
      </c>
    </row>
    <row r="10">
      <c r="A10" s="12">
        <f>"JC-"&amp;TEXT(ROW()-4,"000")</f>
        <v/>
      </c>
      <c r="B10" s="5" t="n">
        <v>46311</v>
      </c>
      <c r="C10" s="6" t="inlineStr">
        <is>
          <t>MH15-AB-1234</t>
        </is>
      </c>
      <c r="D10" s="12">
        <f>_xlfn.XLOOKUP(C10,Vehicles!$A$5:$A$100,Vehicles!$B$5:$B$100,"Check reg no")</f>
        <v/>
      </c>
      <c r="E10" s="9" t="n">
        <v>42210</v>
      </c>
      <c r="F10" s="6" t="inlineStr">
        <is>
          <t>Amir</t>
        </is>
      </c>
      <c r="G10" s="13">
        <f>SUMIFS('Job lines'!$F$5:$F$2000,'Job lines'!$A$5:$A$2000,A10,'Job lines'!$B$5:$B$2000,"Part")</f>
        <v/>
      </c>
      <c r="H10" s="13">
        <f>SUMIFS('Job lines'!$F$5:$F$2000,'Job lines'!$A$5:$A$2000,A10,'Job lines'!$B$5:$B$2000,"Labour")</f>
        <v/>
      </c>
      <c r="I10" s="15">
        <f>SUMIFS('Job lines'!$D$5:$D$2000,'Job lines'!$A$5:$A$2000,A10,'Job lines'!$B$5:$B$2000,"Labour")</f>
        <v/>
      </c>
      <c r="J10" s="14">
        <f>SUMIFS('Job lines'!$G$5:$G$2000,'Job lines'!$A$5:$A$2000,A10)</f>
        <v/>
      </c>
      <c r="K10" s="14">
        <f>G10+H10+J10</f>
        <v/>
      </c>
      <c r="L10" s="16">
        <f>E10+Setup!$B$7</f>
        <v/>
      </c>
    </row>
  </sheetData>
  <dataValidations count="1">
    <dataValidation sqref="F5:F500" showDropDown="0" showInputMessage="0" showErrorMessage="1" allowBlank="1" errorTitle="Not in the list" error="Pick a value from the list" type="list">
      <formula1>=Setup!$D$3:$D$5</formula1>
    </dataValidation>
  </dataValidations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F19"/>
  <sheetViews>
    <sheetView workbookViewId="0">
      <selection activeCell="A1" sqref="A1"/>
    </sheetView>
  </sheetViews>
  <sheetFormatPr baseColWidth="8" defaultRowHeight="15"/>
  <cols>
    <col width="6" customWidth="1" min="1" max="1"/>
    <col width="22" customWidth="1" min="2" max="2"/>
    <col width="11" customWidth="1" min="3" max="3"/>
    <col width="10" customWidth="1" min="4" max="4"/>
    <col width="11" customWidth="1" min="5" max="5"/>
    <col width="10" customWidth="1" min="6" max="6"/>
  </cols>
  <sheetData>
    <row r="1">
      <c r="A1" s="1" t="inlineStr">
        <is>
          <t>Printable service invoice</t>
        </is>
      </c>
    </row>
    <row r="2">
      <c r="A2" s="2" t="inlineStr">
        <is>
          <t>Type a job number in B4; up to 6 lines fill from Job lines. Print A1:F20.</t>
        </is>
      </c>
    </row>
    <row r="3">
      <c r="A3" s="4" t="inlineStr">
        <is>
          <t>Bagale Auto Care, Nashik</t>
        </is>
      </c>
    </row>
    <row r="4">
      <c r="A4" s="4" t="inlineStr">
        <is>
          <t>Job no</t>
        </is>
      </c>
      <c r="B4" s="6" t="inlineStr">
        <is>
          <t>JC-003</t>
        </is>
      </c>
      <c r="C4" s="4" t="inlineStr">
        <is>
          <t>Reg no</t>
        </is>
      </c>
      <c r="D4" s="12">
        <f>_xlfn.XLOOKUP($B$4,'Job cards'!$A$5:$A$500,'Job cards'!$C$5:$C$500)</f>
        <v/>
      </c>
    </row>
    <row r="5">
      <c r="C5" s="4" t="inlineStr">
        <is>
          <t>Km in</t>
        </is>
      </c>
      <c r="D5" s="16">
        <f>_xlfn.XLOOKUP($B$4,'Job cards'!$A$5:$A$500,'Job cards'!$E$5:$E$500)</f>
        <v/>
      </c>
    </row>
    <row r="7">
      <c r="A7" s="10" t="inlineStr">
        <is>
          <t>No</t>
        </is>
      </c>
      <c r="B7" s="10" t="inlineStr">
        <is>
          <t>Description</t>
        </is>
      </c>
      <c r="C7" s="10" t="inlineStr">
        <is>
          <t>Qty / hours</t>
        </is>
      </c>
      <c r="D7" s="10" t="inlineStr">
        <is>
          <t>Rate (₹)</t>
        </is>
      </c>
      <c r="E7" s="10" t="inlineStr">
        <is>
          <t>Amount (₹)</t>
        </is>
      </c>
      <c r="F7" s="10" t="inlineStr">
        <is>
          <t>GST (₹)</t>
        </is>
      </c>
    </row>
    <row r="8">
      <c r="A8" s="17" t="n">
        <v>1</v>
      </c>
      <c r="B8" s="12">
        <f>_xlfn.XLOOKUP($B$4&amp;"-"&amp;A8,'Job lines'!$H$5:$H$2000,'Job lines'!$C$5:$C$2000,"")</f>
        <v/>
      </c>
      <c r="C8" s="12">
        <f>_xlfn.XLOOKUP($B$4&amp;"-"&amp;A8,'Job lines'!$H$5:$H$2000,'Job lines'!$D$5:$D$2000,"")</f>
        <v/>
      </c>
      <c r="D8" s="13">
        <f>_xlfn.XLOOKUP($B$4&amp;"-"&amp;A8,'Job lines'!$H$5:$H$2000,'Job lines'!$E$5:$E$2000,"")</f>
        <v/>
      </c>
      <c r="E8" s="13">
        <f>_xlfn.XLOOKUP($B$4&amp;"-"&amp;A8,'Job lines'!$H$5:$H$2000,'Job lines'!$F$5:$F$2000,"")</f>
        <v/>
      </c>
      <c r="F8" s="14">
        <f>_xlfn.XLOOKUP($B$4&amp;"-"&amp;A8,'Job lines'!$H$5:$H$2000,'Job lines'!$G$5:$G$2000,"")</f>
        <v/>
      </c>
    </row>
    <row r="9">
      <c r="A9" s="17" t="n">
        <v>2</v>
      </c>
      <c r="B9" s="12">
        <f>_xlfn.XLOOKUP($B$4&amp;"-"&amp;A9,'Job lines'!$H$5:$H$2000,'Job lines'!$C$5:$C$2000,"")</f>
        <v/>
      </c>
      <c r="C9" s="12">
        <f>_xlfn.XLOOKUP($B$4&amp;"-"&amp;A9,'Job lines'!$H$5:$H$2000,'Job lines'!$D$5:$D$2000,"")</f>
        <v/>
      </c>
      <c r="D9" s="13">
        <f>_xlfn.XLOOKUP($B$4&amp;"-"&amp;A9,'Job lines'!$H$5:$H$2000,'Job lines'!$E$5:$E$2000,"")</f>
        <v/>
      </c>
      <c r="E9" s="13">
        <f>_xlfn.XLOOKUP($B$4&amp;"-"&amp;A9,'Job lines'!$H$5:$H$2000,'Job lines'!$F$5:$F$2000,"")</f>
        <v/>
      </c>
      <c r="F9" s="14">
        <f>_xlfn.XLOOKUP($B$4&amp;"-"&amp;A9,'Job lines'!$H$5:$H$2000,'Job lines'!$G$5:$G$2000,"")</f>
        <v/>
      </c>
    </row>
    <row r="10">
      <c r="A10" s="17" t="n">
        <v>3</v>
      </c>
      <c r="B10" s="12">
        <f>_xlfn.XLOOKUP($B$4&amp;"-"&amp;A10,'Job lines'!$H$5:$H$2000,'Job lines'!$C$5:$C$2000,"")</f>
        <v/>
      </c>
      <c r="C10" s="12">
        <f>_xlfn.XLOOKUP($B$4&amp;"-"&amp;A10,'Job lines'!$H$5:$H$2000,'Job lines'!$D$5:$D$2000,"")</f>
        <v/>
      </c>
      <c r="D10" s="13">
        <f>_xlfn.XLOOKUP($B$4&amp;"-"&amp;A10,'Job lines'!$H$5:$H$2000,'Job lines'!$E$5:$E$2000,"")</f>
        <v/>
      </c>
      <c r="E10" s="13">
        <f>_xlfn.XLOOKUP($B$4&amp;"-"&amp;A10,'Job lines'!$H$5:$H$2000,'Job lines'!$F$5:$F$2000,"")</f>
        <v/>
      </c>
      <c r="F10" s="14">
        <f>_xlfn.XLOOKUP($B$4&amp;"-"&amp;A10,'Job lines'!$H$5:$H$2000,'Job lines'!$G$5:$G$2000,"")</f>
        <v/>
      </c>
    </row>
    <row r="11">
      <c r="A11" s="17" t="n">
        <v>4</v>
      </c>
      <c r="B11" s="12">
        <f>_xlfn.XLOOKUP($B$4&amp;"-"&amp;A11,'Job lines'!$H$5:$H$2000,'Job lines'!$C$5:$C$2000,"")</f>
        <v/>
      </c>
      <c r="C11" s="12">
        <f>_xlfn.XLOOKUP($B$4&amp;"-"&amp;A11,'Job lines'!$H$5:$H$2000,'Job lines'!$D$5:$D$2000,"")</f>
        <v/>
      </c>
      <c r="D11" s="13">
        <f>_xlfn.XLOOKUP($B$4&amp;"-"&amp;A11,'Job lines'!$H$5:$H$2000,'Job lines'!$E$5:$E$2000,"")</f>
        <v/>
      </c>
      <c r="E11" s="13">
        <f>_xlfn.XLOOKUP($B$4&amp;"-"&amp;A11,'Job lines'!$H$5:$H$2000,'Job lines'!$F$5:$F$2000,"")</f>
        <v/>
      </c>
      <c r="F11" s="14">
        <f>_xlfn.XLOOKUP($B$4&amp;"-"&amp;A11,'Job lines'!$H$5:$H$2000,'Job lines'!$G$5:$G$2000,"")</f>
        <v/>
      </c>
    </row>
    <row r="12">
      <c r="A12" s="17" t="n">
        <v>5</v>
      </c>
      <c r="B12" s="12">
        <f>_xlfn.XLOOKUP($B$4&amp;"-"&amp;A12,'Job lines'!$H$5:$H$2000,'Job lines'!$C$5:$C$2000,"")</f>
        <v/>
      </c>
      <c r="C12" s="12">
        <f>_xlfn.XLOOKUP($B$4&amp;"-"&amp;A12,'Job lines'!$H$5:$H$2000,'Job lines'!$D$5:$D$2000,"")</f>
        <v/>
      </c>
      <c r="D12" s="13">
        <f>_xlfn.XLOOKUP($B$4&amp;"-"&amp;A12,'Job lines'!$H$5:$H$2000,'Job lines'!$E$5:$E$2000,"")</f>
        <v/>
      </c>
      <c r="E12" s="13">
        <f>_xlfn.XLOOKUP($B$4&amp;"-"&amp;A12,'Job lines'!$H$5:$H$2000,'Job lines'!$F$5:$F$2000,"")</f>
        <v/>
      </c>
      <c r="F12" s="14">
        <f>_xlfn.XLOOKUP($B$4&amp;"-"&amp;A12,'Job lines'!$H$5:$H$2000,'Job lines'!$G$5:$G$2000,"")</f>
        <v/>
      </c>
    </row>
    <row r="13">
      <c r="A13" s="17" t="n">
        <v>6</v>
      </c>
      <c r="B13" s="12">
        <f>_xlfn.XLOOKUP($B$4&amp;"-"&amp;A13,'Job lines'!$H$5:$H$2000,'Job lines'!$C$5:$C$2000,"")</f>
        <v/>
      </c>
      <c r="C13" s="12">
        <f>_xlfn.XLOOKUP($B$4&amp;"-"&amp;A13,'Job lines'!$H$5:$H$2000,'Job lines'!$D$5:$D$2000,"")</f>
        <v/>
      </c>
      <c r="D13" s="13">
        <f>_xlfn.XLOOKUP($B$4&amp;"-"&amp;A13,'Job lines'!$H$5:$H$2000,'Job lines'!$E$5:$E$2000,"")</f>
        <v/>
      </c>
      <c r="E13" s="13">
        <f>_xlfn.XLOOKUP($B$4&amp;"-"&amp;A13,'Job lines'!$H$5:$H$2000,'Job lines'!$F$5:$F$2000,"")</f>
        <v/>
      </c>
      <c r="F13" s="14">
        <f>_xlfn.XLOOKUP($B$4&amp;"-"&amp;A13,'Job lines'!$H$5:$H$2000,'Job lines'!$G$5:$G$2000,"")</f>
        <v/>
      </c>
    </row>
    <row r="15">
      <c r="D15" s="4" t="inlineStr">
        <is>
          <t>Subtotal</t>
        </is>
      </c>
      <c r="E15" s="13">
        <f>SUM(E8:E13)</f>
        <v/>
      </c>
    </row>
    <row r="16">
      <c r="D16" s="4" t="inlineStr">
        <is>
          <t>GST</t>
        </is>
      </c>
      <c r="E16" s="14">
        <f>SUM(F8:F13)</f>
        <v/>
      </c>
    </row>
    <row r="17">
      <c r="D17" s="18" t="inlineStr">
        <is>
          <t>Total</t>
        </is>
      </c>
      <c r="E17" s="19">
        <f>E15+E16</f>
        <v/>
      </c>
    </row>
    <row r="19">
      <c r="A19" s="4" t="inlineStr">
        <is>
          <t>Next service at km</t>
        </is>
      </c>
      <c r="C19" s="16">
        <f>_xlfn.XLOOKUP($B$4,'Job cards'!$A$5:$A$500,'Job cards'!$L$5:$L$500)</f>
        <v/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F8"/>
  <sheetViews>
    <sheetView workbookViewId="0">
      <selection activeCell="A1" sqref="A1"/>
    </sheetView>
  </sheetViews>
  <sheetFormatPr baseColWidth="8" defaultRowHeight="15"/>
  <cols>
    <col width="10" customWidth="1" min="1" max="1"/>
    <col width="6" customWidth="1" min="2" max="2"/>
    <col width="12" customWidth="1" min="3" max="3"/>
    <col width="11" customWidth="1" min="4" max="4"/>
    <col width="11" customWidth="1" min="5" max="5"/>
    <col width="16" customWidth="1" min="6" max="6"/>
  </cols>
  <sheetData>
    <row r="1">
      <c r="A1" s="1" t="inlineStr">
        <is>
          <t>Mechanic report</t>
        </is>
      </c>
    </row>
    <row r="2">
      <c r="A2" s="2" t="inlineStr">
        <is>
          <t>Labour hours sold and revenue per mechanic.</t>
        </is>
      </c>
    </row>
    <row r="4">
      <c r="A4" s="10" t="inlineStr">
        <is>
          <t>Mechanic</t>
        </is>
      </c>
      <c r="B4" s="10" t="inlineStr">
        <is>
          <t>Jobs</t>
        </is>
      </c>
      <c r="C4" s="10" t="inlineStr">
        <is>
          <t>Labour hours</t>
        </is>
      </c>
      <c r="D4" s="10" t="inlineStr">
        <is>
          <t>Labour (₹)</t>
        </is>
      </c>
      <c r="E4" s="10" t="inlineStr">
        <is>
          <t>Parts (₹)</t>
        </is>
      </c>
      <c r="F4" s="10" t="inlineStr">
        <is>
          <t>Total with GST (₹)</t>
        </is>
      </c>
    </row>
    <row r="5">
      <c r="A5" s="12">
        <f>Setup!D3</f>
        <v/>
      </c>
      <c r="B5" s="12">
        <f>COUNTIF('Job cards'!$F$5:$F$500,A5)</f>
        <v/>
      </c>
      <c r="C5" s="15">
        <f>SUMIFS('Job cards'!$I$5:$I$500,'Job cards'!$F$5:$F$500,A5)</f>
        <v/>
      </c>
      <c r="D5" s="13">
        <f>SUMIFS('Job cards'!$H$5:$H$500,'Job cards'!$F$5:$F$500,A5)</f>
        <v/>
      </c>
      <c r="E5" s="13">
        <f>SUMIFS('Job cards'!$G$5:$G$500,'Job cards'!$F$5:$F$500,A5)</f>
        <v/>
      </c>
      <c r="F5" s="14">
        <f>SUMIFS('Job cards'!$K$5:$K$500,'Job cards'!$F$5:$F$500,A5)</f>
        <v/>
      </c>
    </row>
    <row r="6">
      <c r="A6" s="12">
        <f>Setup!D4</f>
        <v/>
      </c>
      <c r="B6" s="12">
        <f>COUNTIF('Job cards'!$F$5:$F$500,A6)</f>
        <v/>
      </c>
      <c r="C6" s="15">
        <f>SUMIFS('Job cards'!$I$5:$I$500,'Job cards'!$F$5:$F$500,A6)</f>
        <v/>
      </c>
      <c r="D6" s="13">
        <f>SUMIFS('Job cards'!$H$5:$H$500,'Job cards'!$F$5:$F$500,A6)</f>
        <v/>
      </c>
      <c r="E6" s="13">
        <f>SUMIFS('Job cards'!$G$5:$G$500,'Job cards'!$F$5:$F$500,A6)</f>
        <v/>
      </c>
      <c r="F6" s="14">
        <f>SUMIFS('Job cards'!$K$5:$K$500,'Job cards'!$F$5:$F$500,A6)</f>
        <v/>
      </c>
    </row>
    <row r="7">
      <c r="A7" s="12">
        <f>Setup!D5</f>
        <v/>
      </c>
      <c r="B7" s="12">
        <f>COUNTIF('Job cards'!$F$5:$F$500,A7)</f>
        <v/>
      </c>
      <c r="C7" s="15">
        <f>SUMIFS('Job cards'!$I$5:$I$500,'Job cards'!$F$5:$F$500,A7)</f>
        <v/>
      </c>
      <c r="D7" s="13">
        <f>SUMIFS('Job cards'!$H$5:$H$500,'Job cards'!$F$5:$F$500,A7)</f>
        <v/>
      </c>
      <c r="E7" s="13">
        <f>SUMIFS('Job cards'!$G$5:$G$500,'Job cards'!$F$5:$F$500,A7)</f>
        <v/>
      </c>
      <c r="F7" s="14">
        <f>SUMIFS('Job cards'!$K$5:$K$500,'Job cards'!$F$5:$F$500,A7)</f>
        <v/>
      </c>
    </row>
    <row r="8">
      <c r="A8" s="18" t="inlineStr">
        <is>
          <t>Total</t>
        </is>
      </c>
      <c r="B8" s="18">
        <f>SUM(B5:B7)</f>
        <v/>
      </c>
      <c r="C8" s="18">
        <f>SUM(C5:C7)</f>
        <v/>
      </c>
      <c r="D8" s="20">
        <f>SUM(D5:D7)</f>
        <v/>
      </c>
      <c r="E8" s="20">
        <f>SUM(E5:E7)</f>
        <v/>
      </c>
      <c r="F8" s="20">
        <f>SUM(F5:F7)</f>
        <v/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F5"/>
  <sheetViews>
    <sheetView workbookViewId="0">
      <selection activeCell="A1" sqref="A1"/>
    </sheetView>
  </sheetViews>
  <sheetFormatPr baseColWidth="8" defaultRowHeight="15"/>
  <cols>
    <col width="17" customWidth="1" min="1" max="1"/>
    <col width="17" customWidth="1" min="2" max="2"/>
    <col width="17" customWidth="1" min="3" max="3"/>
    <col width="17" customWidth="1" min="4" max="4"/>
    <col width="17" customWidth="1" min="5" max="5"/>
    <col width="17" customWidth="1" min="6" max="6"/>
  </cols>
  <sheetData>
    <row r="1">
      <c r="A1" s="1" t="inlineStr">
        <is>
          <t>Garage dashboard: October 2026</t>
        </is>
      </c>
    </row>
    <row r="2">
      <c r="A2" s="2" t="inlineStr">
        <is>
          <t>Formulas over Job cards, Vehicles and Report.</t>
        </is>
      </c>
    </row>
    <row r="4" ht="32" customHeight="1">
      <c r="A4" s="10" t="inlineStr">
        <is>
          <t>Jobs this month</t>
        </is>
      </c>
      <c r="B4" s="10" t="inlineStr">
        <is>
          <t>Billing with GST</t>
        </is>
      </c>
      <c r="C4" s="10" t="inlineStr">
        <is>
          <t>Labour share of sales</t>
        </is>
      </c>
      <c r="D4" s="10" t="inlineStr">
        <is>
          <t>Average bill</t>
        </is>
      </c>
      <c r="E4" s="10" t="inlineStr">
        <is>
          <t>Vehicles to call</t>
        </is>
      </c>
      <c r="F4" s="10" t="inlineStr">
        <is>
          <t>Labour hours sold</t>
        </is>
      </c>
    </row>
    <row r="5" ht="30" customHeight="1">
      <c r="A5" s="21">
        <f>COUNTA('Job cards'!$C$5:$C$500)</f>
        <v/>
      </c>
      <c r="B5" s="22">
        <f>Report!F8</f>
        <v/>
      </c>
      <c r="C5" s="23">
        <f>Report!D8/(Report!D8+Report!E8)</f>
        <v/>
      </c>
      <c r="D5" s="22">
        <f>Report!F8/Report!B8</f>
        <v/>
      </c>
      <c r="E5" s="21">
        <f>COUNTIF(Vehicles!H5:H11,"&lt;&gt;OK")</f>
        <v/>
      </c>
      <c r="F5" s="24">
        <f>Report!C8</f>
        <v/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2026-10-17T06:42:54Z</dcterms:created>
  <dcterms:modified xmlns:dcterms="http://purl.org/dc/terms/" xmlns:xsi="http://www.w3.org/2001/XMLSchema-instance" xsi:type="dcterms:W3CDTF">2026-10-17T06:42:54Z</dcterms:modified>
</cp:coreProperties>
</file>