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Clients" sheetId="3" state="visible" r:id="rId3"/>
    <sheet xmlns:r="http://schemas.openxmlformats.org/officeDocument/2006/relationships" name="Compliance" sheetId="4" state="visible" r:id="rId4"/>
    <sheet xmlns:r="http://schemas.openxmlformats.org/officeDocument/2006/relationships" name="Fees" sheetId="5" state="visible" r:id="rId5"/>
    <sheet xmlns:r="http://schemas.openxmlformats.org/officeDocument/2006/relationships" name="Fee invoice" sheetId="6" state="visible" r:id="rId6"/>
    <sheet xmlns:r="http://schemas.openxmlformats.org/officeDocument/2006/relationships" name="Staff report" sheetId="7" state="visible" r:id="rId7"/>
    <sheet xmlns:r="http://schemas.openxmlformats.org/officeDocument/2006/relationships" name="Dashboard" sheetId="8" state="visible" r:id="rId8"/>
  </sheets>
  <definedNames>
    <definedName name="_xlnm.Print_Area" localSheetId="5">'Fee invoice'!$A$1:$C$16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0.0%"/>
    <numFmt numFmtId="167" formatCode="[$₹-4009]#,##,##0;[Red]-[$₹-4009]#,##,##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3" borderId="1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166" fontId="0" fillId="2" borderId="1" pivotButton="0" quotePrefix="0" xfId="0"/>
    <xf numFmtId="0" fontId="3" fillId="3" borderId="1" applyAlignment="1" pivotButton="0" quotePrefix="0" xfId="0">
      <alignment vertical="top" wrapText="1"/>
    </xf>
    <xf numFmtId="167" fontId="0" fillId="2" borderId="1" pivotButton="0" quotePrefix="0" xfId="0"/>
    <xf numFmtId="0" fontId="0" fillId="4" borderId="1" pivotButton="0" quotePrefix="0" xfId="0"/>
    <xf numFmtId="165" fontId="0" fillId="4" borderId="1" pivotButton="0" quotePrefix="0" xfId="0"/>
    <xf numFmtId="167" fontId="0" fillId="4" borderId="1" pivotButton="0" quotePrefix="0" xfId="0"/>
    <xf numFmtId="0" fontId="3" fillId="5" borderId="1" pivotButton="0" quotePrefix="0" xfId="0"/>
    <xf numFmtId="167" fontId="3" fillId="5" borderId="1" pivotButton="0" quotePrefix="0" xfId="0"/>
    <xf numFmtId="166" fontId="0" fillId="4" borderId="1" pivotButton="0" quotePrefix="0" xfId="0"/>
    <xf numFmtId="0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  <xf numFmtId="167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Tasks and pending by staff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'Staff report'!B4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'Staff report'!$A$5:$A$7</f>
            </numRef>
          </cat>
          <val>
            <numRef>
              <f>'Staff report'!$B$5:$B$7</f>
            </numRef>
          </val>
        </ser>
        <ser>
          <idx val="1"/>
          <order val="1"/>
          <tx>
            <strRef>
              <f>'Staff report'!C4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'Staff report'!$A$5:$A$7</f>
            </numRef>
          </cat>
          <val>
            <numRef>
              <f>'Staff report'!$C$5:$C$7</f>
            </numRef>
          </val>
        </ser>
        <ser>
          <idx val="2"/>
          <order val="2"/>
          <tx>
            <strRef>
              <f>'Staff report'!D4</f>
            </strRef>
          </tx>
          <spPr>
            <a:ln xmlns:a="http://schemas.openxmlformats.org/drawingml/2006/main">
              <a:prstDash val="solid"/>
            </a:ln>
          </spPr>
          <cat>
            <numRef>
              <f>'Staff report'!$A$5:$A$7</f>
            </numRef>
          </cat>
          <val>
            <numRef>
              <f>'Staff report'!$D$5:$D$7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Pending by compliance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'Staff report'!$A$11:$A$16</f>
            </numRef>
          </cat>
          <val>
            <numRef>
              <f>'Staff report'!$C$11:$C$16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CA office compliance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(due-date table), Clients, Compliance (calendar, status), Fees, Fee invoice (printable), Staff report, Dashboard.</t>
        </is>
      </c>
    </row>
    <row r="8">
      <c r="A8" t="inlineStr">
        <is>
          <t>Due dates in Setup are the regular dates; when the government extends a date, change it in Setup once and every row updates.</t>
        </is>
      </c>
    </row>
    <row r="9">
      <c r="A9" t="inlineStr">
        <is>
          <t>Leave Filed on blank until the return is actually filed and the acknowledgement saved.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2" customWidth="1" min="3" max="3"/>
    <col width="44" customWidth="1" min="4" max="4"/>
    <col width="12" customWidth="1" min="5" max="5"/>
  </cols>
  <sheetData>
    <row r="1">
      <c r="A1" s="1" t="inlineStr">
        <is>
          <t>CA Office Compliance Management System: Setup (Bagale &amp; Associates, Pune)</t>
        </is>
      </c>
    </row>
    <row r="2">
      <c r="A2" s="2" t="inlineStr">
        <is>
          <t>Made-up clients, fees and filing dates. Due dates are the regular ones for the September 2026 period; always check the portal for extensions.</t>
        </is>
      </c>
      <c r="D2" s="3" t="inlineStr">
        <is>
          <t>Staff</t>
        </is>
      </c>
      <c r="E2" s="3" t="inlineStr">
        <is>
          <t>GST filing</t>
        </is>
      </c>
    </row>
    <row r="3">
      <c r="A3" s="4" t="inlineStr">
        <is>
          <t>As-of date</t>
        </is>
      </c>
      <c r="B3" s="5" t="n">
        <v>46312</v>
      </c>
      <c r="D3" s="6" t="inlineStr">
        <is>
          <t>Shraddha</t>
        </is>
      </c>
      <c r="E3" s="6" t="inlineStr">
        <is>
          <t>Monthly</t>
        </is>
      </c>
    </row>
    <row r="4">
      <c r="A4" s="4" t="inlineStr">
        <is>
          <t>Due soon window (days)</t>
        </is>
      </c>
      <c r="B4" s="6" t="n">
        <v>7</v>
      </c>
      <c r="D4" s="6" t="inlineStr">
        <is>
          <t>Raja</t>
        </is>
      </c>
      <c r="E4" s="6" t="inlineStr">
        <is>
          <t>QRMP</t>
        </is>
      </c>
    </row>
    <row r="5">
      <c r="A5" s="4" t="inlineStr">
        <is>
          <t>GST on professional fees</t>
        </is>
      </c>
      <c r="B5" s="7" t="n">
        <v>0.18</v>
      </c>
      <c r="D5" s="6" t="inlineStr">
        <is>
          <t>Zoya</t>
        </is>
      </c>
      <c r="E5" s="6" t="inlineStr">
        <is>
          <t>None</t>
        </is>
      </c>
    </row>
    <row r="8">
      <c r="A8" s="8" t="inlineStr">
        <is>
          <t>Compliance</t>
        </is>
      </c>
      <c r="B8" s="8" t="inlineStr">
        <is>
          <t>For filing type</t>
        </is>
      </c>
      <c r="C8" s="8" t="inlineStr">
        <is>
          <t>Due date</t>
        </is>
      </c>
      <c r="D8" s="8" t="inlineStr">
        <is>
          <t>Basis</t>
        </is>
      </c>
    </row>
    <row r="9">
      <c r="A9" s="6" t="inlineStr">
        <is>
          <t>GSTR-1</t>
        </is>
      </c>
      <c r="B9" s="6" t="inlineStr">
        <is>
          <t>Monthly</t>
        </is>
      </c>
      <c r="C9" s="5" t="n">
        <v>46306</v>
      </c>
      <c r="D9" s="6" t="inlineStr">
        <is>
          <t>Monthly outward supplies, 11th of next month</t>
        </is>
      </c>
    </row>
    <row r="10">
      <c r="A10" s="6" t="inlineStr">
        <is>
          <t>GSTR-3B</t>
        </is>
      </c>
      <c r="B10" s="6" t="inlineStr">
        <is>
          <t>Monthly</t>
        </is>
      </c>
      <c r="C10" s="5" t="n">
        <v>46315</v>
      </c>
      <c r="D10" s="6" t="inlineStr">
        <is>
          <t>Monthly return and tax, 20th of next month</t>
        </is>
      </c>
    </row>
    <row r="11">
      <c r="A11" s="6" t="inlineStr">
        <is>
          <t>GSTR-1 (quarter)</t>
        </is>
      </c>
      <c r="B11" s="6" t="inlineStr">
        <is>
          <t>QRMP</t>
        </is>
      </c>
      <c r="C11" s="5" t="n">
        <v>46308</v>
      </c>
      <c r="D11" s="6" t="inlineStr">
        <is>
          <t>Quarterly GSTR-1 under QRMP, 13th after the quarter</t>
        </is>
      </c>
    </row>
    <row r="12">
      <c r="A12" s="6" t="inlineStr">
        <is>
          <t>GSTR-3B (quarter)</t>
        </is>
      </c>
      <c r="B12" s="6" t="inlineStr">
        <is>
          <t>QRMP</t>
        </is>
      </c>
      <c r="C12" s="5" t="n">
        <v>46317</v>
      </c>
      <c r="D12" s="6" t="inlineStr">
        <is>
          <t>QRMP GSTR-3B, 22nd for Maharashtra</t>
        </is>
      </c>
    </row>
    <row r="13">
      <c r="A13" s="6" t="inlineStr">
        <is>
          <t>TDS deposit</t>
        </is>
      </c>
      <c r="B13" s="6" t="inlineStr">
        <is>
          <t>TDS</t>
        </is>
      </c>
      <c r="C13" s="5" t="n">
        <v>46302</v>
      </c>
      <c r="D13" s="6" t="inlineStr">
        <is>
          <t>TDS for September deposited by 7 October</t>
        </is>
      </c>
    </row>
    <row r="14">
      <c r="A14" s="6" t="inlineStr">
        <is>
          <t>TDS return Q2</t>
        </is>
      </c>
      <c r="B14" s="6" t="inlineStr">
        <is>
          <t>TDS</t>
        </is>
      </c>
      <c r="C14" s="5" t="n">
        <v>46326</v>
      </c>
      <c r="D14" s="6" t="inlineStr">
        <is>
          <t>Quarterly TDS return for Jul-Sep, 31 October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8" customWidth="1" min="1" max="1"/>
    <col width="20" customWidth="1" min="2" max="2"/>
    <col width="10" customWidth="1" min="3" max="3"/>
    <col width="6" customWidth="1" min="4" max="4"/>
    <col width="12" customWidth="1" min="5" max="5"/>
    <col width="10" customWidth="1" min="6" max="6"/>
    <col width="7" customWidth="1" min="7" max="7"/>
    <col width="8" customWidth="1" min="8" max="8"/>
    <col width="8" customWidth="1" min="9" max="9"/>
  </cols>
  <sheetData>
    <row r="1">
      <c r="A1" s="1" t="inlineStr">
        <is>
          <t>Client master</t>
        </is>
      </c>
    </row>
    <row r="2">
      <c r="A2" s="2" t="inlineStr">
        <is>
          <t>Filing type decides which GST tasks appear; TDS Yes adds the TDS tasks.</t>
        </is>
      </c>
    </row>
    <row r="4">
      <c r="A4" s="8" t="inlineStr">
        <is>
          <t>Client ID</t>
        </is>
      </c>
      <c r="B4" s="8" t="inlineStr">
        <is>
          <t>Client</t>
        </is>
      </c>
      <c r="C4" s="8" t="inlineStr">
        <is>
          <t>GST filing</t>
        </is>
      </c>
      <c r="D4" s="8" t="inlineStr">
        <is>
          <t>TDS</t>
        </is>
      </c>
      <c r="E4" s="8" t="inlineStr">
        <is>
          <t>Monthly fee (₹)</t>
        </is>
      </c>
      <c r="F4" s="8" t="inlineStr">
        <is>
          <t>Staff</t>
        </is>
      </c>
      <c r="G4" s="8" t="inlineStr">
        <is>
          <t>Tasks</t>
        </is>
      </c>
      <c r="H4" s="8" t="inlineStr">
        <is>
          <t>Pending</t>
        </is>
      </c>
      <c r="I4" s="8" t="inlineStr">
        <is>
          <t>Overdue</t>
        </is>
      </c>
    </row>
    <row r="5">
      <c r="A5" s="6" t="inlineStr">
        <is>
          <t>C01</t>
        </is>
      </c>
      <c r="B5" s="6" t="inlineStr">
        <is>
          <t>Raja Traders</t>
        </is>
      </c>
      <c r="C5" s="6" t="inlineStr">
        <is>
          <t>Monthly</t>
        </is>
      </c>
      <c r="D5" s="6" t="inlineStr">
        <is>
          <t>Yes</t>
        </is>
      </c>
      <c r="E5" s="9" t="n">
        <v>6000</v>
      </c>
      <c r="F5" s="6" t="inlineStr">
        <is>
          <t>Shraddha</t>
        </is>
      </c>
      <c r="G5" s="10">
        <f>COUNTIF(Compliance!$A$5:$A$500,A5)</f>
        <v/>
      </c>
      <c r="H5" s="10">
        <f>COUNTIFS(Compliance!$A$5:$A$500,A5,Compliance!$E$5:$E$500,"")</f>
        <v/>
      </c>
      <c r="I5" s="10">
        <f>COUNTIFS(Compliance!$A$5:$A$500,A5,Compliance!$F$5:$F$500,"Overdue")</f>
        <v/>
      </c>
    </row>
    <row r="6">
      <c r="A6" s="6" t="inlineStr">
        <is>
          <t>C02</t>
        </is>
      </c>
      <c r="B6" s="6" t="inlineStr">
        <is>
          <t>Rani Textiles</t>
        </is>
      </c>
      <c r="C6" s="6" t="inlineStr">
        <is>
          <t>Monthly</t>
        </is>
      </c>
      <c r="D6" s="6" t="inlineStr">
        <is>
          <t>Yes</t>
        </is>
      </c>
      <c r="E6" s="9" t="n">
        <v>7500</v>
      </c>
      <c r="F6" s="6" t="inlineStr">
        <is>
          <t>Raja</t>
        </is>
      </c>
      <c r="G6" s="10">
        <f>COUNTIF(Compliance!$A$5:$A$500,A6)</f>
        <v/>
      </c>
      <c r="H6" s="10">
        <f>COUNTIFS(Compliance!$A$5:$A$500,A6,Compliance!$E$5:$E$500,"")</f>
        <v/>
      </c>
      <c r="I6" s="10">
        <f>COUNTIFS(Compliance!$A$5:$A$500,A6,Compliance!$F$5:$F$500,"Overdue")</f>
        <v/>
      </c>
    </row>
    <row r="7">
      <c r="A7" s="6" t="inlineStr">
        <is>
          <t>C03</t>
        </is>
      </c>
      <c r="B7" s="6" t="inlineStr">
        <is>
          <t>Amir Hardware</t>
        </is>
      </c>
      <c r="C7" s="6" t="inlineStr">
        <is>
          <t>QRMP</t>
        </is>
      </c>
      <c r="D7" s="6" t="inlineStr">
        <is>
          <t>No</t>
        </is>
      </c>
      <c r="E7" s="9" t="n">
        <v>3000</v>
      </c>
      <c r="F7" s="6" t="inlineStr">
        <is>
          <t>Zoya</t>
        </is>
      </c>
      <c r="G7" s="10">
        <f>COUNTIF(Compliance!$A$5:$A$500,A7)</f>
        <v/>
      </c>
      <c r="H7" s="10">
        <f>COUNTIFS(Compliance!$A$5:$A$500,A7,Compliance!$E$5:$E$500,"")</f>
        <v/>
      </c>
      <c r="I7" s="10">
        <f>COUNTIFS(Compliance!$A$5:$A$500,A7,Compliance!$F$5:$F$500,"Overdue")</f>
        <v/>
      </c>
    </row>
    <row r="8">
      <c r="A8" s="6" t="inlineStr">
        <is>
          <t>C04</t>
        </is>
      </c>
      <c r="B8" s="6" t="inlineStr">
        <is>
          <t>Zoya Boutique</t>
        </is>
      </c>
      <c r="C8" s="6" t="inlineStr">
        <is>
          <t>QRMP</t>
        </is>
      </c>
      <c r="D8" s="6" t="inlineStr">
        <is>
          <t>No</t>
        </is>
      </c>
      <c r="E8" s="9" t="n">
        <v>2500</v>
      </c>
      <c r="F8" s="6" t="inlineStr">
        <is>
          <t>Zoya</t>
        </is>
      </c>
      <c r="G8" s="10">
        <f>COUNTIF(Compliance!$A$5:$A$500,A8)</f>
        <v/>
      </c>
      <c r="H8" s="10">
        <f>COUNTIFS(Compliance!$A$5:$A$500,A8,Compliance!$E$5:$E$500,"")</f>
        <v/>
      </c>
      <c r="I8" s="10">
        <f>COUNTIFS(Compliance!$A$5:$A$500,A8,Compliance!$F$5:$F$500,"Overdue")</f>
        <v/>
      </c>
    </row>
    <row r="9">
      <c r="A9" s="6" t="inlineStr">
        <is>
          <t>C05</t>
        </is>
      </c>
      <c r="B9" s="6" t="inlineStr">
        <is>
          <t>Salman Motors</t>
        </is>
      </c>
      <c r="C9" s="6" t="inlineStr">
        <is>
          <t>Monthly</t>
        </is>
      </c>
      <c r="D9" s="6" t="inlineStr">
        <is>
          <t>Yes</t>
        </is>
      </c>
      <c r="E9" s="9" t="n">
        <v>9000</v>
      </c>
      <c r="F9" s="6" t="inlineStr">
        <is>
          <t>Shraddha</t>
        </is>
      </c>
      <c r="G9" s="10">
        <f>COUNTIF(Compliance!$A$5:$A$500,A9)</f>
        <v/>
      </c>
      <c r="H9" s="10">
        <f>COUNTIFS(Compliance!$A$5:$A$500,A9,Compliance!$E$5:$E$500,"")</f>
        <v/>
      </c>
      <c r="I9" s="10">
        <f>COUNTIFS(Compliance!$A$5:$A$500,A9,Compliance!$F$5:$F$500,"Overdue")</f>
        <v/>
      </c>
    </row>
    <row r="10">
      <c r="A10" s="6" t="inlineStr">
        <is>
          <t>C06</t>
        </is>
      </c>
      <c r="B10" s="6" t="inlineStr">
        <is>
          <t>Ravina Foods</t>
        </is>
      </c>
      <c r="C10" s="6" t="inlineStr">
        <is>
          <t>Monthly</t>
        </is>
      </c>
      <c r="D10" s="6" t="inlineStr">
        <is>
          <t>No</t>
        </is>
      </c>
      <c r="E10" s="9" t="n">
        <v>5000</v>
      </c>
      <c r="F10" s="6" t="inlineStr">
        <is>
          <t>Raja</t>
        </is>
      </c>
      <c r="G10" s="10">
        <f>COUNTIF(Compliance!$A$5:$A$500,A10)</f>
        <v/>
      </c>
      <c r="H10" s="10">
        <f>COUNTIFS(Compliance!$A$5:$A$500,A10,Compliance!$E$5:$E$500,"")</f>
        <v/>
      </c>
      <c r="I10" s="10">
        <f>COUNTIFS(Compliance!$A$5:$A$500,A10,Compliance!$F$5:$F$500,"Overdue")</f>
        <v/>
      </c>
    </row>
    <row r="11">
      <c r="A11" s="6" t="inlineStr">
        <is>
          <t>C07</t>
        </is>
      </c>
      <c r="B11" s="6" t="inlineStr">
        <is>
          <t>Shahrukh Electricals</t>
        </is>
      </c>
      <c r="C11" s="6" t="inlineStr">
        <is>
          <t>QRMP</t>
        </is>
      </c>
      <c r="D11" s="6" t="inlineStr">
        <is>
          <t>Yes</t>
        </is>
      </c>
      <c r="E11" s="9" t="n">
        <v>4500</v>
      </c>
      <c r="F11" s="6" t="inlineStr">
        <is>
          <t>Zoya</t>
        </is>
      </c>
      <c r="G11" s="10">
        <f>COUNTIF(Compliance!$A$5:$A$500,A11)</f>
        <v/>
      </c>
      <c r="H11" s="10">
        <f>COUNTIFS(Compliance!$A$5:$A$500,A11,Compliance!$E$5:$E$500,"")</f>
        <v/>
      </c>
      <c r="I11" s="10">
        <f>COUNTIFS(Compliance!$A$5:$A$500,A11,Compliance!$F$5:$F$500,"Overdue")</f>
        <v/>
      </c>
    </row>
    <row r="12">
      <c r="A12" s="6" t="inlineStr">
        <is>
          <t>C08</t>
        </is>
      </c>
      <c r="B12" s="6" t="inlineStr">
        <is>
          <t>Bagale Clinic</t>
        </is>
      </c>
      <c r="C12" s="6" t="inlineStr">
        <is>
          <t>None</t>
        </is>
      </c>
      <c r="D12" s="6" t="inlineStr">
        <is>
          <t>Yes</t>
        </is>
      </c>
      <c r="E12" s="9" t="n">
        <v>3500</v>
      </c>
      <c r="F12" s="6" t="inlineStr">
        <is>
          <t>Raja</t>
        </is>
      </c>
      <c r="G12" s="10">
        <f>COUNTIF(Compliance!$A$5:$A$500,A12)</f>
        <v/>
      </c>
      <c r="H12" s="10">
        <f>COUNTIFS(Compliance!$A$5:$A$500,A12,Compliance!$E$5:$E$500,"")</f>
        <v/>
      </c>
      <c r="I12" s="10">
        <f>COUNTIFS(Compliance!$A$5:$A$500,A12,Compliance!$F$5:$F$500,"Overdue")</f>
        <v/>
      </c>
    </row>
  </sheetData>
  <conditionalFormatting sqref="I5:I12">
    <cfRule type="cellIs" priority="1" operator="greaterThan" dxfId="0">
      <formula>0</formula>
    </cfRule>
  </conditionalFormatting>
  <dataValidations count="3">
    <dataValidation sqref="C5:C100" showDropDown="0" showInputMessage="0" showErrorMessage="1" allowBlank="1" errorTitle="Not in the list" error="Pick a value from the list" type="list">
      <formula1>=Setup!$E$3:$E$5</formula1>
    </dataValidation>
    <dataValidation sqref="D5:D100" showDropDown="0" showInputMessage="0" showErrorMessage="1" allowBlank="1" errorTitle="Not in the list" error="Pick a value from the list" type="list">
      <formula1>"Yes,No"</formula1>
    </dataValidation>
    <dataValidation sqref="F5:F100" showDropDown="0" showInputMessage="0" showErrorMessage="1" allowBlank="1" errorTitle="Not in the list" error="Pick a value from the list" type="list">
      <formula1>=Setup!$D$3:$D$5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8" customWidth="1" min="3" max="3"/>
    <col width="11" customWidth="1" min="4" max="4"/>
    <col width="11" customWidth="1" min="5" max="5"/>
    <col width="10" customWidth="1" min="6" max="6"/>
    <col width="9" customWidth="1" min="7" max="7"/>
    <col width="10" customWidth="1" min="8" max="8"/>
  </cols>
  <sheetData>
    <row r="1">
      <c r="A1" s="1" t="inlineStr">
        <is>
          <t>Compliance calendar: October 2026</t>
        </is>
      </c>
    </row>
    <row r="2">
      <c r="A2" s="2" t="inlineStr">
        <is>
          <t>Type the filed date when done. Status and days late are formulas.</t>
        </is>
      </c>
    </row>
    <row r="4">
      <c r="A4" s="8" t="inlineStr">
        <is>
          <t>Client ID</t>
        </is>
      </c>
      <c r="B4" s="8" t="inlineStr">
        <is>
          <t>Client</t>
        </is>
      </c>
      <c r="C4" s="8" t="inlineStr">
        <is>
          <t>Compliance</t>
        </is>
      </c>
      <c r="D4" s="8" t="inlineStr">
        <is>
          <t>Due date</t>
        </is>
      </c>
      <c r="E4" s="8" t="inlineStr">
        <is>
          <t>Filed on</t>
        </is>
      </c>
      <c r="F4" s="8" t="inlineStr">
        <is>
          <t>Status</t>
        </is>
      </c>
      <c r="G4" s="8" t="inlineStr">
        <is>
          <t>Days late</t>
        </is>
      </c>
      <c r="H4" s="8" t="inlineStr">
        <is>
          <t>Staff</t>
        </is>
      </c>
    </row>
    <row r="5">
      <c r="A5" s="6" t="inlineStr">
        <is>
          <t>C01</t>
        </is>
      </c>
      <c r="B5" s="10">
        <f>_xlfn.XLOOKUP(A5,Clients!$A$5:$A$100,Clients!$B$5:$B$100,"Check ID")</f>
        <v/>
      </c>
      <c r="C5" s="6" t="inlineStr">
        <is>
          <t>GSTR-1</t>
        </is>
      </c>
      <c r="D5" s="11">
        <f>_xlfn.XLOOKUP(C5,Setup!$A$9:$A$14,Setup!$C$9:$C$14)</f>
        <v/>
      </c>
      <c r="E5" s="5" t="n">
        <v>46305</v>
      </c>
      <c r="F5" s="10">
        <f>IF(E5&lt;&gt;"",IF(E5&lt;=D5,"On time","Late"),IF(D5&lt;Setup!$B$3,"Overdue",IF(D5-Setup!$B$3&lt;=Setup!$B$4,"Due soon","Upcoming")))</f>
        <v/>
      </c>
      <c r="G5" s="10">
        <f>IF(E5&lt;&gt;"",MAX(0,E5-D5),IF(D5&lt;Setup!$B$3,Setup!$B$3-D5,0))</f>
        <v/>
      </c>
      <c r="H5" s="10">
        <f>_xlfn.XLOOKUP(A5,Clients!$A$5:$A$100,Clients!$F$5:$F$100,"")</f>
        <v/>
      </c>
    </row>
    <row r="6">
      <c r="A6" s="6" t="inlineStr">
        <is>
          <t>C01</t>
        </is>
      </c>
      <c r="B6" s="10">
        <f>_xlfn.XLOOKUP(A6,Clients!$A$5:$A$100,Clients!$B$5:$B$100,"Check ID")</f>
        <v/>
      </c>
      <c r="C6" s="6" t="inlineStr">
        <is>
          <t>GSTR-3B</t>
        </is>
      </c>
      <c r="D6" s="11">
        <f>_xlfn.XLOOKUP(C6,Setup!$A$9:$A$14,Setup!$C$9:$C$14)</f>
        <v/>
      </c>
      <c r="E6" s="5" t="n"/>
      <c r="F6" s="10">
        <f>IF(E6&lt;&gt;"",IF(E6&lt;=D6,"On time","Late"),IF(D6&lt;Setup!$B$3,"Overdue",IF(D6-Setup!$B$3&lt;=Setup!$B$4,"Due soon","Upcoming")))</f>
        <v/>
      </c>
      <c r="G6" s="10">
        <f>IF(E6&lt;&gt;"",MAX(0,E6-D6),IF(D6&lt;Setup!$B$3,Setup!$B$3-D6,0))</f>
        <v/>
      </c>
      <c r="H6" s="10">
        <f>_xlfn.XLOOKUP(A6,Clients!$A$5:$A$100,Clients!$F$5:$F$100,"")</f>
        <v/>
      </c>
    </row>
    <row r="7">
      <c r="A7" s="6" t="inlineStr">
        <is>
          <t>C01</t>
        </is>
      </c>
      <c r="B7" s="10">
        <f>_xlfn.XLOOKUP(A7,Clients!$A$5:$A$100,Clients!$B$5:$B$100,"Check ID")</f>
        <v/>
      </c>
      <c r="C7" s="6" t="inlineStr">
        <is>
          <t>TDS deposit</t>
        </is>
      </c>
      <c r="D7" s="11">
        <f>_xlfn.XLOOKUP(C7,Setup!$A$9:$A$14,Setup!$C$9:$C$14)</f>
        <v/>
      </c>
      <c r="E7" s="5" t="n">
        <v>46301</v>
      </c>
      <c r="F7" s="10">
        <f>IF(E7&lt;&gt;"",IF(E7&lt;=D7,"On time","Late"),IF(D7&lt;Setup!$B$3,"Overdue",IF(D7-Setup!$B$3&lt;=Setup!$B$4,"Due soon","Upcoming")))</f>
        <v/>
      </c>
      <c r="G7" s="10">
        <f>IF(E7&lt;&gt;"",MAX(0,E7-D7),IF(D7&lt;Setup!$B$3,Setup!$B$3-D7,0))</f>
        <v/>
      </c>
      <c r="H7" s="10">
        <f>_xlfn.XLOOKUP(A7,Clients!$A$5:$A$100,Clients!$F$5:$F$100,"")</f>
        <v/>
      </c>
    </row>
    <row r="8">
      <c r="A8" s="6" t="inlineStr">
        <is>
          <t>C01</t>
        </is>
      </c>
      <c r="B8" s="10">
        <f>_xlfn.XLOOKUP(A8,Clients!$A$5:$A$100,Clients!$B$5:$B$100,"Check ID")</f>
        <v/>
      </c>
      <c r="C8" s="6" t="inlineStr">
        <is>
          <t>TDS return Q2</t>
        </is>
      </c>
      <c r="D8" s="11">
        <f>_xlfn.XLOOKUP(C8,Setup!$A$9:$A$14,Setup!$C$9:$C$14)</f>
        <v/>
      </c>
      <c r="E8" s="5" t="n"/>
      <c r="F8" s="10">
        <f>IF(E8&lt;&gt;"",IF(E8&lt;=D8,"On time","Late"),IF(D8&lt;Setup!$B$3,"Overdue",IF(D8-Setup!$B$3&lt;=Setup!$B$4,"Due soon","Upcoming")))</f>
        <v/>
      </c>
      <c r="G8" s="10">
        <f>IF(E8&lt;&gt;"",MAX(0,E8-D8),IF(D8&lt;Setup!$B$3,Setup!$B$3-D8,0))</f>
        <v/>
      </c>
      <c r="H8" s="10">
        <f>_xlfn.XLOOKUP(A8,Clients!$A$5:$A$100,Clients!$F$5:$F$100,"")</f>
        <v/>
      </c>
    </row>
    <row r="9">
      <c r="A9" s="6" t="inlineStr">
        <is>
          <t>C02</t>
        </is>
      </c>
      <c r="B9" s="10">
        <f>_xlfn.XLOOKUP(A9,Clients!$A$5:$A$100,Clients!$B$5:$B$100,"Check ID")</f>
        <v/>
      </c>
      <c r="C9" s="6" t="inlineStr">
        <is>
          <t>GSTR-1</t>
        </is>
      </c>
      <c r="D9" s="11">
        <f>_xlfn.XLOOKUP(C9,Setup!$A$9:$A$14,Setup!$C$9:$C$14)</f>
        <v/>
      </c>
      <c r="E9" s="5" t="n">
        <v>46306</v>
      </c>
      <c r="F9" s="10">
        <f>IF(E9&lt;&gt;"",IF(E9&lt;=D9,"On time","Late"),IF(D9&lt;Setup!$B$3,"Overdue",IF(D9-Setup!$B$3&lt;=Setup!$B$4,"Due soon","Upcoming")))</f>
        <v/>
      </c>
      <c r="G9" s="10">
        <f>IF(E9&lt;&gt;"",MAX(0,E9-D9),IF(D9&lt;Setup!$B$3,Setup!$B$3-D9,0))</f>
        <v/>
      </c>
      <c r="H9" s="10">
        <f>_xlfn.XLOOKUP(A9,Clients!$A$5:$A$100,Clients!$F$5:$F$100,"")</f>
        <v/>
      </c>
    </row>
    <row r="10">
      <c r="A10" s="6" t="inlineStr">
        <is>
          <t>C02</t>
        </is>
      </c>
      <c r="B10" s="10">
        <f>_xlfn.XLOOKUP(A10,Clients!$A$5:$A$100,Clients!$B$5:$B$100,"Check ID")</f>
        <v/>
      </c>
      <c r="C10" s="6" t="inlineStr">
        <is>
          <t>GSTR-3B</t>
        </is>
      </c>
      <c r="D10" s="11">
        <f>_xlfn.XLOOKUP(C10,Setup!$A$9:$A$14,Setup!$C$9:$C$14)</f>
        <v/>
      </c>
      <c r="E10" s="5" t="n">
        <v>46311</v>
      </c>
      <c r="F10" s="10">
        <f>IF(E10&lt;&gt;"",IF(E10&lt;=D10,"On time","Late"),IF(D10&lt;Setup!$B$3,"Overdue",IF(D10-Setup!$B$3&lt;=Setup!$B$4,"Due soon","Upcoming")))</f>
        <v/>
      </c>
      <c r="G10" s="10">
        <f>IF(E10&lt;&gt;"",MAX(0,E10-D10),IF(D10&lt;Setup!$B$3,Setup!$B$3-D10,0))</f>
        <v/>
      </c>
      <c r="H10" s="10">
        <f>_xlfn.XLOOKUP(A10,Clients!$A$5:$A$100,Clients!$F$5:$F$100,"")</f>
        <v/>
      </c>
    </row>
    <row r="11">
      <c r="A11" s="6" t="inlineStr">
        <is>
          <t>C02</t>
        </is>
      </c>
      <c r="B11" s="10">
        <f>_xlfn.XLOOKUP(A11,Clients!$A$5:$A$100,Clients!$B$5:$B$100,"Check ID")</f>
        <v/>
      </c>
      <c r="C11" s="6" t="inlineStr">
        <is>
          <t>TDS deposit</t>
        </is>
      </c>
      <c r="D11" s="11">
        <f>_xlfn.XLOOKUP(C11,Setup!$A$9:$A$14,Setup!$C$9:$C$14)</f>
        <v/>
      </c>
      <c r="E11" s="5" t="n">
        <v>46304</v>
      </c>
      <c r="F11" s="10">
        <f>IF(E11&lt;&gt;"",IF(E11&lt;=D11,"On time","Late"),IF(D11&lt;Setup!$B$3,"Overdue",IF(D11-Setup!$B$3&lt;=Setup!$B$4,"Due soon","Upcoming")))</f>
        <v/>
      </c>
      <c r="G11" s="10">
        <f>IF(E11&lt;&gt;"",MAX(0,E11-D11),IF(D11&lt;Setup!$B$3,Setup!$B$3-D11,0))</f>
        <v/>
      </c>
      <c r="H11" s="10">
        <f>_xlfn.XLOOKUP(A11,Clients!$A$5:$A$100,Clients!$F$5:$F$100,"")</f>
        <v/>
      </c>
    </row>
    <row r="12">
      <c r="A12" s="6" t="inlineStr">
        <is>
          <t>C02</t>
        </is>
      </c>
      <c r="B12" s="10">
        <f>_xlfn.XLOOKUP(A12,Clients!$A$5:$A$100,Clients!$B$5:$B$100,"Check ID")</f>
        <v/>
      </c>
      <c r="C12" s="6" t="inlineStr">
        <is>
          <t>TDS return Q2</t>
        </is>
      </c>
      <c r="D12" s="11">
        <f>_xlfn.XLOOKUP(C12,Setup!$A$9:$A$14,Setup!$C$9:$C$14)</f>
        <v/>
      </c>
      <c r="E12" s="5" t="n"/>
      <c r="F12" s="10">
        <f>IF(E12&lt;&gt;"",IF(E12&lt;=D12,"On time","Late"),IF(D12&lt;Setup!$B$3,"Overdue",IF(D12-Setup!$B$3&lt;=Setup!$B$4,"Due soon","Upcoming")))</f>
        <v/>
      </c>
      <c r="G12" s="10">
        <f>IF(E12&lt;&gt;"",MAX(0,E12-D12),IF(D12&lt;Setup!$B$3,Setup!$B$3-D12,0))</f>
        <v/>
      </c>
      <c r="H12" s="10">
        <f>_xlfn.XLOOKUP(A12,Clients!$A$5:$A$100,Clients!$F$5:$F$100,"")</f>
        <v/>
      </c>
    </row>
    <row r="13">
      <c r="A13" s="6" t="inlineStr">
        <is>
          <t>C03</t>
        </is>
      </c>
      <c r="B13" s="10">
        <f>_xlfn.XLOOKUP(A13,Clients!$A$5:$A$100,Clients!$B$5:$B$100,"Check ID")</f>
        <v/>
      </c>
      <c r="C13" s="6" t="inlineStr">
        <is>
          <t>GSTR-1 (quarter)</t>
        </is>
      </c>
      <c r="D13" s="11">
        <f>_xlfn.XLOOKUP(C13,Setup!$A$9:$A$14,Setup!$C$9:$C$14)</f>
        <v/>
      </c>
      <c r="E13" s="5" t="n">
        <v>46307</v>
      </c>
      <c r="F13" s="10">
        <f>IF(E13&lt;&gt;"",IF(E13&lt;=D13,"On time","Late"),IF(D13&lt;Setup!$B$3,"Overdue",IF(D13-Setup!$B$3&lt;=Setup!$B$4,"Due soon","Upcoming")))</f>
        <v/>
      </c>
      <c r="G13" s="10">
        <f>IF(E13&lt;&gt;"",MAX(0,E13-D13),IF(D13&lt;Setup!$B$3,Setup!$B$3-D13,0))</f>
        <v/>
      </c>
      <c r="H13" s="10">
        <f>_xlfn.XLOOKUP(A13,Clients!$A$5:$A$100,Clients!$F$5:$F$100,"")</f>
        <v/>
      </c>
    </row>
    <row r="14">
      <c r="A14" s="6" t="inlineStr">
        <is>
          <t>C03</t>
        </is>
      </c>
      <c r="B14" s="10">
        <f>_xlfn.XLOOKUP(A14,Clients!$A$5:$A$100,Clients!$B$5:$B$100,"Check ID")</f>
        <v/>
      </c>
      <c r="C14" s="6" t="inlineStr">
        <is>
          <t>GSTR-3B (quarter)</t>
        </is>
      </c>
      <c r="D14" s="11">
        <f>_xlfn.XLOOKUP(C14,Setup!$A$9:$A$14,Setup!$C$9:$C$14)</f>
        <v/>
      </c>
      <c r="E14" s="5" t="n"/>
      <c r="F14" s="10">
        <f>IF(E14&lt;&gt;"",IF(E14&lt;=D14,"On time","Late"),IF(D14&lt;Setup!$B$3,"Overdue",IF(D14-Setup!$B$3&lt;=Setup!$B$4,"Due soon","Upcoming")))</f>
        <v/>
      </c>
      <c r="G14" s="10">
        <f>IF(E14&lt;&gt;"",MAX(0,E14-D14),IF(D14&lt;Setup!$B$3,Setup!$B$3-D14,0))</f>
        <v/>
      </c>
      <c r="H14" s="10">
        <f>_xlfn.XLOOKUP(A14,Clients!$A$5:$A$100,Clients!$F$5:$F$100,"")</f>
        <v/>
      </c>
    </row>
    <row r="15">
      <c r="A15" s="6" t="inlineStr">
        <is>
          <t>C04</t>
        </is>
      </c>
      <c r="B15" s="10">
        <f>_xlfn.XLOOKUP(A15,Clients!$A$5:$A$100,Clients!$B$5:$B$100,"Check ID")</f>
        <v/>
      </c>
      <c r="C15" s="6" t="inlineStr">
        <is>
          <t>GSTR-1 (quarter)</t>
        </is>
      </c>
      <c r="D15" s="11">
        <f>_xlfn.XLOOKUP(C15,Setup!$A$9:$A$14,Setup!$C$9:$C$14)</f>
        <v/>
      </c>
      <c r="E15" s="5" t="n">
        <v>46310</v>
      </c>
      <c r="F15" s="10">
        <f>IF(E15&lt;&gt;"",IF(E15&lt;=D15,"On time","Late"),IF(D15&lt;Setup!$B$3,"Overdue",IF(D15-Setup!$B$3&lt;=Setup!$B$4,"Due soon","Upcoming")))</f>
        <v/>
      </c>
      <c r="G15" s="10">
        <f>IF(E15&lt;&gt;"",MAX(0,E15-D15),IF(D15&lt;Setup!$B$3,Setup!$B$3-D15,0))</f>
        <v/>
      </c>
      <c r="H15" s="10">
        <f>_xlfn.XLOOKUP(A15,Clients!$A$5:$A$100,Clients!$F$5:$F$100,"")</f>
        <v/>
      </c>
    </row>
    <row r="16">
      <c r="A16" s="6" t="inlineStr">
        <is>
          <t>C04</t>
        </is>
      </c>
      <c r="B16" s="10">
        <f>_xlfn.XLOOKUP(A16,Clients!$A$5:$A$100,Clients!$B$5:$B$100,"Check ID")</f>
        <v/>
      </c>
      <c r="C16" s="6" t="inlineStr">
        <is>
          <t>GSTR-3B (quarter)</t>
        </is>
      </c>
      <c r="D16" s="11">
        <f>_xlfn.XLOOKUP(C16,Setup!$A$9:$A$14,Setup!$C$9:$C$14)</f>
        <v/>
      </c>
      <c r="E16" s="5" t="n"/>
      <c r="F16" s="10">
        <f>IF(E16&lt;&gt;"",IF(E16&lt;=D16,"On time","Late"),IF(D16&lt;Setup!$B$3,"Overdue",IF(D16-Setup!$B$3&lt;=Setup!$B$4,"Due soon","Upcoming")))</f>
        <v/>
      </c>
      <c r="G16" s="10">
        <f>IF(E16&lt;&gt;"",MAX(0,E16-D16),IF(D16&lt;Setup!$B$3,Setup!$B$3-D16,0))</f>
        <v/>
      </c>
      <c r="H16" s="10">
        <f>_xlfn.XLOOKUP(A16,Clients!$A$5:$A$100,Clients!$F$5:$F$100,"")</f>
        <v/>
      </c>
    </row>
    <row r="17">
      <c r="A17" s="6" t="inlineStr">
        <is>
          <t>C05</t>
        </is>
      </c>
      <c r="B17" s="10">
        <f>_xlfn.XLOOKUP(A17,Clients!$A$5:$A$100,Clients!$B$5:$B$100,"Check ID")</f>
        <v/>
      </c>
      <c r="C17" s="6" t="inlineStr">
        <is>
          <t>GSTR-1</t>
        </is>
      </c>
      <c r="D17" s="11">
        <f>_xlfn.XLOOKUP(C17,Setup!$A$9:$A$14,Setup!$C$9:$C$14)</f>
        <v/>
      </c>
      <c r="E17" s="5" t="n">
        <v>46304</v>
      </c>
      <c r="F17" s="10">
        <f>IF(E17&lt;&gt;"",IF(E17&lt;=D17,"On time","Late"),IF(D17&lt;Setup!$B$3,"Overdue",IF(D17-Setup!$B$3&lt;=Setup!$B$4,"Due soon","Upcoming")))</f>
        <v/>
      </c>
      <c r="G17" s="10">
        <f>IF(E17&lt;&gt;"",MAX(0,E17-D17),IF(D17&lt;Setup!$B$3,Setup!$B$3-D17,0))</f>
        <v/>
      </c>
      <c r="H17" s="10">
        <f>_xlfn.XLOOKUP(A17,Clients!$A$5:$A$100,Clients!$F$5:$F$100,"")</f>
        <v/>
      </c>
    </row>
    <row r="18">
      <c r="A18" s="6" t="inlineStr">
        <is>
          <t>C05</t>
        </is>
      </c>
      <c r="B18" s="10">
        <f>_xlfn.XLOOKUP(A18,Clients!$A$5:$A$100,Clients!$B$5:$B$100,"Check ID")</f>
        <v/>
      </c>
      <c r="C18" s="6" t="inlineStr">
        <is>
          <t>GSTR-3B</t>
        </is>
      </c>
      <c r="D18" s="11">
        <f>_xlfn.XLOOKUP(C18,Setup!$A$9:$A$14,Setup!$C$9:$C$14)</f>
        <v/>
      </c>
      <c r="E18" s="5" t="n"/>
      <c r="F18" s="10">
        <f>IF(E18&lt;&gt;"",IF(E18&lt;=D18,"On time","Late"),IF(D18&lt;Setup!$B$3,"Overdue",IF(D18-Setup!$B$3&lt;=Setup!$B$4,"Due soon","Upcoming")))</f>
        <v/>
      </c>
      <c r="G18" s="10">
        <f>IF(E18&lt;&gt;"",MAX(0,E18-D18),IF(D18&lt;Setup!$B$3,Setup!$B$3-D18,0))</f>
        <v/>
      </c>
      <c r="H18" s="10">
        <f>_xlfn.XLOOKUP(A18,Clients!$A$5:$A$100,Clients!$F$5:$F$100,"")</f>
        <v/>
      </c>
    </row>
    <row r="19">
      <c r="A19" s="6" t="inlineStr">
        <is>
          <t>C05</t>
        </is>
      </c>
      <c r="B19" s="10">
        <f>_xlfn.XLOOKUP(A19,Clients!$A$5:$A$100,Clients!$B$5:$B$100,"Check ID")</f>
        <v/>
      </c>
      <c r="C19" s="6" t="inlineStr">
        <is>
          <t>TDS deposit</t>
        </is>
      </c>
      <c r="D19" s="11">
        <f>_xlfn.XLOOKUP(C19,Setup!$A$9:$A$14,Setup!$C$9:$C$14)</f>
        <v/>
      </c>
      <c r="E19" s="5" t="n">
        <v>46302</v>
      </c>
      <c r="F19" s="10">
        <f>IF(E19&lt;&gt;"",IF(E19&lt;=D19,"On time","Late"),IF(D19&lt;Setup!$B$3,"Overdue",IF(D19-Setup!$B$3&lt;=Setup!$B$4,"Due soon","Upcoming")))</f>
        <v/>
      </c>
      <c r="G19" s="10">
        <f>IF(E19&lt;&gt;"",MAX(0,E19-D19),IF(D19&lt;Setup!$B$3,Setup!$B$3-D19,0))</f>
        <v/>
      </c>
      <c r="H19" s="10">
        <f>_xlfn.XLOOKUP(A19,Clients!$A$5:$A$100,Clients!$F$5:$F$100,"")</f>
        <v/>
      </c>
    </row>
    <row r="20">
      <c r="A20" s="6" t="inlineStr">
        <is>
          <t>C05</t>
        </is>
      </c>
      <c r="B20" s="10">
        <f>_xlfn.XLOOKUP(A20,Clients!$A$5:$A$100,Clients!$B$5:$B$100,"Check ID")</f>
        <v/>
      </c>
      <c r="C20" s="6" t="inlineStr">
        <is>
          <t>TDS return Q2</t>
        </is>
      </c>
      <c r="D20" s="11">
        <f>_xlfn.XLOOKUP(C20,Setup!$A$9:$A$14,Setup!$C$9:$C$14)</f>
        <v/>
      </c>
      <c r="E20" s="5" t="n"/>
      <c r="F20" s="10">
        <f>IF(E20&lt;&gt;"",IF(E20&lt;=D20,"On time","Late"),IF(D20&lt;Setup!$B$3,"Overdue",IF(D20-Setup!$B$3&lt;=Setup!$B$4,"Due soon","Upcoming")))</f>
        <v/>
      </c>
      <c r="G20" s="10">
        <f>IF(E20&lt;&gt;"",MAX(0,E20-D20),IF(D20&lt;Setup!$B$3,Setup!$B$3-D20,0))</f>
        <v/>
      </c>
      <c r="H20" s="10">
        <f>_xlfn.XLOOKUP(A20,Clients!$A$5:$A$100,Clients!$F$5:$F$100,"")</f>
        <v/>
      </c>
    </row>
    <row r="21">
      <c r="A21" s="6" t="inlineStr">
        <is>
          <t>C06</t>
        </is>
      </c>
      <c r="B21" s="10">
        <f>_xlfn.XLOOKUP(A21,Clients!$A$5:$A$100,Clients!$B$5:$B$100,"Check ID")</f>
        <v/>
      </c>
      <c r="C21" s="6" t="inlineStr">
        <is>
          <t>GSTR-1</t>
        </is>
      </c>
      <c r="D21" s="11">
        <f>_xlfn.XLOOKUP(C21,Setup!$A$9:$A$14,Setup!$C$9:$C$14)</f>
        <v/>
      </c>
      <c r="E21" s="5" t="n"/>
      <c r="F21" s="10">
        <f>IF(E21&lt;&gt;"",IF(E21&lt;=D21,"On time","Late"),IF(D21&lt;Setup!$B$3,"Overdue",IF(D21-Setup!$B$3&lt;=Setup!$B$4,"Due soon","Upcoming")))</f>
        <v/>
      </c>
      <c r="G21" s="10">
        <f>IF(E21&lt;&gt;"",MAX(0,E21-D21),IF(D21&lt;Setup!$B$3,Setup!$B$3-D21,0))</f>
        <v/>
      </c>
      <c r="H21" s="10">
        <f>_xlfn.XLOOKUP(A21,Clients!$A$5:$A$100,Clients!$F$5:$F$100,"")</f>
        <v/>
      </c>
    </row>
    <row r="22">
      <c r="A22" s="6" t="inlineStr">
        <is>
          <t>C06</t>
        </is>
      </c>
      <c r="B22" s="10">
        <f>_xlfn.XLOOKUP(A22,Clients!$A$5:$A$100,Clients!$B$5:$B$100,"Check ID")</f>
        <v/>
      </c>
      <c r="C22" s="6" t="inlineStr">
        <is>
          <t>GSTR-3B</t>
        </is>
      </c>
      <c r="D22" s="11">
        <f>_xlfn.XLOOKUP(C22,Setup!$A$9:$A$14,Setup!$C$9:$C$14)</f>
        <v/>
      </c>
      <c r="E22" s="5" t="n"/>
      <c r="F22" s="10">
        <f>IF(E22&lt;&gt;"",IF(E22&lt;=D22,"On time","Late"),IF(D22&lt;Setup!$B$3,"Overdue",IF(D22-Setup!$B$3&lt;=Setup!$B$4,"Due soon","Upcoming")))</f>
        <v/>
      </c>
      <c r="G22" s="10">
        <f>IF(E22&lt;&gt;"",MAX(0,E22-D22),IF(D22&lt;Setup!$B$3,Setup!$B$3-D22,0))</f>
        <v/>
      </c>
      <c r="H22" s="10">
        <f>_xlfn.XLOOKUP(A22,Clients!$A$5:$A$100,Clients!$F$5:$F$100,"")</f>
        <v/>
      </c>
    </row>
    <row r="23">
      <c r="A23" s="6" t="inlineStr">
        <is>
          <t>C07</t>
        </is>
      </c>
      <c r="B23" s="10">
        <f>_xlfn.XLOOKUP(A23,Clients!$A$5:$A$100,Clients!$B$5:$B$100,"Check ID")</f>
        <v/>
      </c>
      <c r="C23" s="6" t="inlineStr">
        <is>
          <t>GSTR-1 (quarter)</t>
        </is>
      </c>
      <c r="D23" s="11">
        <f>_xlfn.XLOOKUP(C23,Setup!$A$9:$A$14,Setup!$C$9:$C$14)</f>
        <v/>
      </c>
      <c r="E23" s="5" t="n">
        <v>46308</v>
      </c>
      <c r="F23" s="10">
        <f>IF(E23&lt;&gt;"",IF(E23&lt;=D23,"On time","Late"),IF(D23&lt;Setup!$B$3,"Overdue",IF(D23-Setup!$B$3&lt;=Setup!$B$4,"Due soon","Upcoming")))</f>
        <v/>
      </c>
      <c r="G23" s="10">
        <f>IF(E23&lt;&gt;"",MAX(0,E23-D23),IF(D23&lt;Setup!$B$3,Setup!$B$3-D23,0))</f>
        <v/>
      </c>
      <c r="H23" s="10">
        <f>_xlfn.XLOOKUP(A23,Clients!$A$5:$A$100,Clients!$F$5:$F$100,"")</f>
        <v/>
      </c>
    </row>
    <row r="24">
      <c r="A24" s="6" t="inlineStr">
        <is>
          <t>C07</t>
        </is>
      </c>
      <c r="B24" s="10">
        <f>_xlfn.XLOOKUP(A24,Clients!$A$5:$A$100,Clients!$B$5:$B$100,"Check ID")</f>
        <v/>
      </c>
      <c r="C24" s="6" t="inlineStr">
        <is>
          <t>GSTR-3B (quarter)</t>
        </is>
      </c>
      <c r="D24" s="11">
        <f>_xlfn.XLOOKUP(C24,Setup!$A$9:$A$14,Setup!$C$9:$C$14)</f>
        <v/>
      </c>
      <c r="E24" s="5" t="n"/>
      <c r="F24" s="10">
        <f>IF(E24&lt;&gt;"",IF(E24&lt;=D24,"On time","Late"),IF(D24&lt;Setup!$B$3,"Overdue",IF(D24-Setup!$B$3&lt;=Setup!$B$4,"Due soon","Upcoming")))</f>
        <v/>
      </c>
      <c r="G24" s="10">
        <f>IF(E24&lt;&gt;"",MAX(0,E24-D24),IF(D24&lt;Setup!$B$3,Setup!$B$3-D24,0))</f>
        <v/>
      </c>
      <c r="H24" s="10">
        <f>_xlfn.XLOOKUP(A24,Clients!$A$5:$A$100,Clients!$F$5:$F$100,"")</f>
        <v/>
      </c>
    </row>
    <row r="25">
      <c r="A25" s="6" t="inlineStr">
        <is>
          <t>C07</t>
        </is>
      </c>
      <c r="B25" s="10">
        <f>_xlfn.XLOOKUP(A25,Clients!$A$5:$A$100,Clients!$B$5:$B$100,"Check ID")</f>
        <v/>
      </c>
      <c r="C25" s="6" t="inlineStr">
        <is>
          <t>TDS deposit</t>
        </is>
      </c>
      <c r="D25" s="11">
        <f>_xlfn.XLOOKUP(C25,Setup!$A$9:$A$14,Setup!$C$9:$C$14)</f>
        <v/>
      </c>
      <c r="E25" s="5" t="n">
        <v>46300</v>
      </c>
      <c r="F25" s="10">
        <f>IF(E25&lt;&gt;"",IF(E25&lt;=D25,"On time","Late"),IF(D25&lt;Setup!$B$3,"Overdue",IF(D25-Setup!$B$3&lt;=Setup!$B$4,"Due soon","Upcoming")))</f>
        <v/>
      </c>
      <c r="G25" s="10">
        <f>IF(E25&lt;&gt;"",MAX(0,E25-D25),IF(D25&lt;Setup!$B$3,Setup!$B$3-D25,0))</f>
        <v/>
      </c>
      <c r="H25" s="10">
        <f>_xlfn.XLOOKUP(A25,Clients!$A$5:$A$100,Clients!$F$5:$F$100,"")</f>
        <v/>
      </c>
    </row>
    <row r="26">
      <c r="A26" s="6" t="inlineStr">
        <is>
          <t>C07</t>
        </is>
      </c>
      <c r="B26" s="10">
        <f>_xlfn.XLOOKUP(A26,Clients!$A$5:$A$100,Clients!$B$5:$B$100,"Check ID")</f>
        <v/>
      </c>
      <c r="C26" s="6" t="inlineStr">
        <is>
          <t>TDS return Q2</t>
        </is>
      </c>
      <c r="D26" s="11">
        <f>_xlfn.XLOOKUP(C26,Setup!$A$9:$A$14,Setup!$C$9:$C$14)</f>
        <v/>
      </c>
      <c r="E26" s="5" t="n"/>
      <c r="F26" s="10">
        <f>IF(E26&lt;&gt;"",IF(E26&lt;=D26,"On time","Late"),IF(D26&lt;Setup!$B$3,"Overdue",IF(D26-Setup!$B$3&lt;=Setup!$B$4,"Due soon","Upcoming")))</f>
        <v/>
      </c>
      <c r="G26" s="10">
        <f>IF(E26&lt;&gt;"",MAX(0,E26-D26),IF(D26&lt;Setup!$B$3,Setup!$B$3-D26,0))</f>
        <v/>
      </c>
      <c r="H26" s="10">
        <f>_xlfn.XLOOKUP(A26,Clients!$A$5:$A$100,Clients!$F$5:$F$100,"")</f>
        <v/>
      </c>
    </row>
    <row r="27">
      <c r="A27" s="6" t="inlineStr">
        <is>
          <t>C08</t>
        </is>
      </c>
      <c r="B27" s="10">
        <f>_xlfn.XLOOKUP(A27,Clients!$A$5:$A$100,Clients!$B$5:$B$100,"Check ID")</f>
        <v/>
      </c>
      <c r="C27" s="6" t="inlineStr">
        <is>
          <t>TDS deposit</t>
        </is>
      </c>
      <c r="D27" s="11">
        <f>_xlfn.XLOOKUP(C27,Setup!$A$9:$A$14,Setup!$C$9:$C$14)</f>
        <v/>
      </c>
      <c r="E27" s="5" t="n">
        <v>46302</v>
      </c>
      <c r="F27" s="10">
        <f>IF(E27&lt;&gt;"",IF(E27&lt;=D27,"On time","Late"),IF(D27&lt;Setup!$B$3,"Overdue",IF(D27-Setup!$B$3&lt;=Setup!$B$4,"Due soon","Upcoming")))</f>
        <v/>
      </c>
      <c r="G27" s="10">
        <f>IF(E27&lt;&gt;"",MAX(0,E27-D27),IF(D27&lt;Setup!$B$3,Setup!$B$3-D27,0))</f>
        <v/>
      </c>
      <c r="H27" s="10">
        <f>_xlfn.XLOOKUP(A27,Clients!$A$5:$A$100,Clients!$F$5:$F$100,"")</f>
        <v/>
      </c>
    </row>
    <row r="28">
      <c r="A28" s="6" t="inlineStr">
        <is>
          <t>C08</t>
        </is>
      </c>
      <c r="B28" s="10">
        <f>_xlfn.XLOOKUP(A28,Clients!$A$5:$A$100,Clients!$B$5:$B$100,"Check ID")</f>
        <v/>
      </c>
      <c r="C28" s="6" t="inlineStr">
        <is>
          <t>TDS return Q2</t>
        </is>
      </c>
      <c r="D28" s="11">
        <f>_xlfn.XLOOKUP(C28,Setup!$A$9:$A$14,Setup!$C$9:$C$14)</f>
        <v/>
      </c>
      <c r="E28" s="5" t="n">
        <v>46309</v>
      </c>
      <c r="F28" s="10">
        <f>IF(E28&lt;&gt;"",IF(E28&lt;=D28,"On time","Late"),IF(D28&lt;Setup!$B$3,"Overdue",IF(D28-Setup!$B$3&lt;=Setup!$B$4,"Due soon","Upcoming")))</f>
        <v/>
      </c>
      <c r="G28" s="10">
        <f>IF(E28&lt;&gt;"",MAX(0,E28-D28),IF(D28&lt;Setup!$B$3,Setup!$B$3-D28,0))</f>
        <v/>
      </c>
      <c r="H28" s="10">
        <f>_xlfn.XLOOKUP(A28,Clients!$A$5:$A$100,Clients!$F$5:$F$100,"")</f>
        <v/>
      </c>
    </row>
  </sheetData>
  <conditionalFormatting sqref="A5:H28">
    <cfRule type="expression" priority="1" dxfId="0">
      <formula>$F5="Overdue"</formula>
    </cfRule>
    <cfRule type="expression" priority="2" dxfId="1">
      <formula>$F5="Due soon"</formula>
    </cfRule>
    <cfRule type="expression" priority="3" dxfId="1">
      <formula>$F5="Late"</formula>
    </cfRule>
  </conditionalFormatting>
  <dataValidations count="1">
    <dataValidation sqref="C5:C500" showDropDown="0" showInputMessage="0" showErrorMessage="1" allowBlank="1" errorTitle="Not in the list" error="Pick a value from the list" type="list">
      <formula1>=Setup!$A$9:$A$14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20" customWidth="1" min="3" max="3"/>
    <col width="10" customWidth="1" min="4" max="4"/>
    <col width="10" customWidth="1" min="5" max="5"/>
    <col width="14" customWidth="1" min="6" max="6"/>
    <col width="12" customWidth="1" min="7" max="7"/>
    <col width="14" customWidth="1" min="8" max="8"/>
  </cols>
  <sheetData>
    <row r="1">
      <c r="A1" s="1" t="inlineStr">
        <is>
          <t>Fee billing: October 2026</t>
        </is>
      </c>
    </row>
    <row r="2">
      <c r="A2" s="2" t="inlineStr">
        <is>
          <t>Fee from Clients, GST from Setup, received typed in. Invoice no is automatic.</t>
        </is>
      </c>
    </row>
    <row r="4">
      <c r="A4" s="8" t="inlineStr">
        <is>
          <t>Invoice no</t>
        </is>
      </c>
      <c r="B4" s="8" t="inlineStr">
        <is>
          <t>Client ID</t>
        </is>
      </c>
      <c r="C4" s="8" t="inlineStr">
        <is>
          <t>Client</t>
        </is>
      </c>
      <c r="D4" s="8" t="inlineStr">
        <is>
          <t>Fee (₹)</t>
        </is>
      </c>
      <c r="E4" s="8" t="inlineStr">
        <is>
          <t>GST (₹)</t>
        </is>
      </c>
      <c r="F4" s="8" t="inlineStr">
        <is>
          <t>Invoice total (₹)</t>
        </is>
      </c>
      <c r="G4" s="8" t="inlineStr">
        <is>
          <t>Received (₹)</t>
        </is>
      </c>
      <c r="H4" s="8" t="inlineStr">
        <is>
          <t>Outstanding (₹)</t>
        </is>
      </c>
    </row>
    <row r="5">
      <c r="A5" s="10">
        <f>"BA/26-27/"&amp;TEXT(ROW()+96,"000")</f>
        <v/>
      </c>
      <c r="B5" s="10">
        <f>Clients!A5</f>
        <v/>
      </c>
      <c r="C5" s="10">
        <f>Clients!B5</f>
        <v/>
      </c>
      <c r="D5" s="12">
        <f>Clients!E5</f>
        <v/>
      </c>
      <c r="E5" s="12">
        <f>ROUND(D5*Setup!$B$5,0)</f>
        <v/>
      </c>
      <c r="F5" s="12">
        <f>D5+E5</f>
        <v/>
      </c>
      <c r="G5" s="9" t="n">
        <v>7080</v>
      </c>
      <c r="H5" s="12">
        <f>F5-G5</f>
        <v/>
      </c>
    </row>
    <row r="6">
      <c r="A6" s="10">
        <f>"BA/26-27/"&amp;TEXT(ROW()+96,"000")</f>
        <v/>
      </c>
      <c r="B6" s="10">
        <f>Clients!A6</f>
        <v/>
      </c>
      <c r="C6" s="10">
        <f>Clients!B6</f>
        <v/>
      </c>
      <c r="D6" s="12">
        <f>Clients!E6</f>
        <v/>
      </c>
      <c r="E6" s="12">
        <f>ROUND(D6*Setup!$B$5,0)</f>
        <v/>
      </c>
      <c r="F6" s="12">
        <f>D6+E6</f>
        <v/>
      </c>
      <c r="G6" s="9" t="n">
        <v>8850</v>
      </c>
      <c r="H6" s="12">
        <f>F6-G6</f>
        <v/>
      </c>
    </row>
    <row r="7">
      <c r="A7" s="10">
        <f>"BA/26-27/"&amp;TEXT(ROW()+96,"000")</f>
        <v/>
      </c>
      <c r="B7" s="10">
        <f>Clients!A7</f>
        <v/>
      </c>
      <c r="C7" s="10">
        <f>Clients!B7</f>
        <v/>
      </c>
      <c r="D7" s="12">
        <f>Clients!E7</f>
        <v/>
      </c>
      <c r="E7" s="12">
        <f>ROUND(D7*Setup!$B$5,0)</f>
        <v/>
      </c>
      <c r="F7" s="12">
        <f>D7+E7</f>
        <v/>
      </c>
      <c r="G7" s="9" t="n">
        <v>3540</v>
      </c>
      <c r="H7" s="12">
        <f>F7-G7</f>
        <v/>
      </c>
    </row>
    <row r="8">
      <c r="A8" s="10">
        <f>"BA/26-27/"&amp;TEXT(ROW()+96,"000")</f>
        <v/>
      </c>
      <c r="B8" s="10">
        <f>Clients!A8</f>
        <v/>
      </c>
      <c r="C8" s="10">
        <f>Clients!B8</f>
        <v/>
      </c>
      <c r="D8" s="12">
        <f>Clients!E8</f>
        <v/>
      </c>
      <c r="E8" s="12">
        <f>ROUND(D8*Setup!$B$5,0)</f>
        <v/>
      </c>
      <c r="F8" s="12">
        <f>D8+E8</f>
        <v/>
      </c>
      <c r="G8" s="9" t="n">
        <v>0</v>
      </c>
      <c r="H8" s="12">
        <f>F8-G8</f>
        <v/>
      </c>
    </row>
    <row r="9">
      <c r="A9" s="10">
        <f>"BA/26-27/"&amp;TEXT(ROW()+96,"000")</f>
        <v/>
      </c>
      <c r="B9" s="10">
        <f>Clients!A9</f>
        <v/>
      </c>
      <c r="C9" s="10">
        <f>Clients!B9</f>
        <v/>
      </c>
      <c r="D9" s="12">
        <f>Clients!E9</f>
        <v/>
      </c>
      <c r="E9" s="12">
        <f>ROUND(D9*Setup!$B$5,0)</f>
        <v/>
      </c>
      <c r="F9" s="12">
        <f>D9+E9</f>
        <v/>
      </c>
      <c r="G9" s="9" t="n">
        <v>10620</v>
      </c>
      <c r="H9" s="12">
        <f>F9-G9</f>
        <v/>
      </c>
    </row>
    <row r="10">
      <c r="A10" s="10">
        <f>"BA/26-27/"&amp;TEXT(ROW()+96,"000")</f>
        <v/>
      </c>
      <c r="B10" s="10">
        <f>Clients!A10</f>
        <v/>
      </c>
      <c r="C10" s="10">
        <f>Clients!B10</f>
        <v/>
      </c>
      <c r="D10" s="12">
        <f>Clients!E10</f>
        <v/>
      </c>
      <c r="E10" s="12">
        <f>ROUND(D10*Setup!$B$5,0)</f>
        <v/>
      </c>
      <c r="F10" s="12">
        <f>D10+E10</f>
        <v/>
      </c>
      <c r="G10" s="9" t="n">
        <v>5900</v>
      </c>
      <c r="H10" s="12">
        <f>F10-G10</f>
        <v/>
      </c>
    </row>
    <row r="11">
      <c r="A11" s="10">
        <f>"BA/26-27/"&amp;TEXT(ROW()+96,"000")</f>
        <v/>
      </c>
      <c r="B11" s="10">
        <f>Clients!A11</f>
        <v/>
      </c>
      <c r="C11" s="10">
        <f>Clients!B11</f>
        <v/>
      </c>
      <c r="D11" s="12">
        <f>Clients!E11</f>
        <v/>
      </c>
      <c r="E11" s="12">
        <f>ROUND(D11*Setup!$B$5,0)</f>
        <v/>
      </c>
      <c r="F11" s="12">
        <f>D11+E11</f>
        <v/>
      </c>
      <c r="G11" s="9" t="n">
        <v>0</v>
      </c>
      <c r="H11" s="12">
        <f>F11-G11</f>
        <v/>
      </c>
    </row>
    <row r="12">
      <c r="A12" s="10">
        <f>"BA/26-27/"&amp;TEXT(ROW()+96,"000")</f>
        <v/>
      </c>
      <c r="B12" s="10">
        <f>Clients!A12</f>
        <v/>
      </c>
      <c r="C12" s="10">
        <f>Clients!B12</f>
        <v/>
      </c>
      <c r="D12" s="12">
        <f>Clients!E12</f>
        <v/>
      </c>
      <c r="E12" s="12">
        <f>ROUND(D12*Setup!$B$5,0)</f>
        <v/>
      </c>
      <c r="F12" s="12">
        <f>D12+E12</f>
        <v/>
      </c>
      <c r="G12" s="9" t="n">
        <v>4130</v>
      </c>
      <c r="H12" s="12">
        <f>F12-G12</f>
        <v/>
      </c>
    </row>
    <row r="13">
      <c r="C13" s="13" t="inlineStr">
        <is>
          <t>Total</t>
        </is>
      </c>
      <c r="D13" s="14">
        <f>SUM(D5:D12)</f>
        <v/>
      </c>
      <c r="E13" s="14">
        <f>SUM(E5:E12)</f>
        <v/>
      </c>
      <c r="F13" s="14">
        <f>SUM(F5:F12)</f>
        <v/>
      </c>
      <c r="G13" s="14">
        <f>SUM(G5:G12)</f>
        <v/>
      </c>
      <c r="H13" s="14">
        <f>SUM(H5:H12)</f>
        <v/>
      </c>
    </row>
  </sheetData>
  <conditionalFormatting sqref="H5:H12">
    <cfRule type="cellIs" priority="1" operator="greaterThan" dxfId="1">
      <formula>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Printable fee invoice</t>
        </is>
      </c>
    </row>
    <row r="2">
      <c r="A2" s="2" t="inlineStr">
        <is>
          <t>Type a client ID in B4. Print A1:C16.</t>
        </is>
      </c>
    </row>
    <row r="3">
      <c r="A3" s="4" t="inlineStr">
        <is>
          <t>Bagale &amp; Associates, Chartered Accountants, Pune</t>
        </is>
      </c>
    </row>
    <row r="4">
      <c r="A4" s="4" t="inlineStr">
        <is>
          <t>Client ID</t>
        </is>
      </c>
      <c r="B4" s="6" t="inlineStr">
        <is>
          <t>C07</t>
        </is>
      </c>
    </row>
    <row r="6">
      <c r="A6" s="4" t="inlineStr">
        <is>
          <t>Invoice no</t>
        </is>
      </c>
      <c r="B6" s="10">
        <f>_xlfn.XLOOKUP($B$4,Fees!$B$5:$B$12,Fees!$A$5:$A$12,"Not found")</f>
        <v/>
      </c>
    </row>
    <row r="7">
      <c r="A7" s="4" t="inlineStr">
        <is>
          <t>Client</t>
        </is>
      </c>
      <c r="B7" s="10">
        <f>_xlfn.XLOOKUP($B$4,Fees!$B$5:$B$12,Fees!$C$5:$C$12,"Not found")</f>
        <v/>
      </c>
    </row>
    <row r="8">
      <c r="A8" s="4" t="inlineStr">
        <is>
          <t>Professional fee, October 2026 (₹)</t>
        </is>
      </c>
      <c r="B8" s="12">
        <f>_xlfn.XLOOKUP($B$4,Fees!$B$5:$B$12,Fees!$D$5:$D$12,"Not found")</f>
        <v/>
      </c>
    </row>
    <row r="9">
      <c r="A9" s="4" t="inlineStr">
        <is>
          <t>GST (₹)</t>
        </is>
      </c>
      <c r="B9" s="12">
        <f>_xlfn.XLOOKUP($B$4,Fees!$B$5:$B$12,Fees!$E$5:$E$12,"Not found")</f>
        <v/>
      </c>
    </row>
    <row r="10">
      <c r="A10" s="4" t="inlineStr">
        <is>
          <t>Total (₹)</t>
        </is>
      </c>
      <c r="B10" s="12">
        <f>_xlfn.XLOOKUP($B$4,Fees!$B$5:$B$12,Fees!$F$5:$F$12,"Not found")</f>
        <v/>
      </c>
    </row>
    <row r="11">
      <c r="A11" s="4" t="inlineStr">
        <is>
          <t>Received (₹)</t>
        </is>
      </c>
      <c r="B11" s="12">
        <f>_xlfn.XLOOKUP($B$4,Fees!$B$5:$B$12,Fees!$G$5:$G$12,"Not found")</f>
        <v/>
      </c>
    </row>
    <row r="12">
      <c r="A12" s="4" t="inlineStr">
        <is>
          <t>Balance due (₹)</t>
        </is>
      </c>
      <c r="B12" s="12">
        <f>_xlfn.XLOOKUP($B$4,Fees!$B$5:$B$12,Fees!$H$5:$H$12,"Not found")</f>
        <v/>
      </c>
    </row>
    <row r="14">
      <c r="A14" t="inlineStr">
        <is>
          <t>Services: GST returns and TDS compliance as per engagement.   Authorised signatory: ____________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18" customWidth="1" min="1" max="1"/>
    <col width="7" customWidth="1" min="2" max="2"/>
    <col width="8" customWidth="1" min="3" max="3"/>
    <col width="8" customWidth="1" min="4" max="4"/>
    <col width="8" customWidth="1" min="5" max="5"/>
    <col width="9" customWidth="1" min="6" max="6"/>
    <col width="11" customWidth="1" min="7" max="7"/>
  </cols>
  <sheetData>
    <row r="1">
      <c r="A1" s="1" t="inlineStr">
        <is>
          <t>Staff workload and status</t>
        </is>
      </c>
    </row>
    <row r="2">
      <c r="A2" s="2" t="inlineStr">
        <is>
          <t>Counts from the Compliance sheet.</t>
        </is>
      </c>
    </row>
    <row r="4">
      <c r="A4" s="8" t="inlineStr">
        <is>
          <t>Staff</t>
        </is>
      </c>
      <c r="B4" s="8" t="inlineStr">
        <is>
          <t>Tasks</t>
        </is>
      </c>
      <c r="C4" s="8" t="inlineStr">
        <is>
          <t>Filed</t>
        </is>
      </c>
      <c r="D4" s="8" t="inlineStr">
        <is>
          <t>Pending</t>
        </is>
      </c>
      <c r="E4" s="8" t="inlineStr">
        <is>
          <t>Overdue</t>
        </is>
      </c>
      <c r="F4" s="8" t="inlineStr">
        <is>
          <t>Filed late</t>
        </is>
      </c>
      <c r="G4" s="8" t="inlineStr">
        <is>
          <t>On-time rate</t>
        </is>
      </c>
    </row>
    <row r="5">
      <c r="A5" s="10">
        <f>Setup!D3</f>
        <v/>
      </c>
      <c r="B5" s="10">
        <f>COUNTIF(Compliance!$H$5:$H$500,A5)</f>
        <v/>
      </c>
      <c r="C5" s="10">
        <f>COUNTIFS(Compliance!$H$5:$H$500,A5,Compliance!$E$5:$E$500,"&lt;&gt;")</f>
        <v/>
      </c>
      <c r="D5" s="10">
        <f>B5-C5</f>
        <v/>
      </c>
      <c r="E5" s="10">
        <f>COUNTIFS(Compliance!$H$5:$H$500,A5,Compliance!$F$5:$F$500,"Overdue")</f>
        <v/>
      </c>
      <c r="F5" s="10">
        <f>COUNTIFS(Compliance!$H$5:$H$500,A5,Compliance!$F$5:$F$500,"Late")</f>
        <v/>
      </c>
      <c r="G5" s="15">
        <f>IFERROR(COUNTIFS(Compliance!$H$5:$H$500,A5,Compliance!$F$5:$F$500,"On time")/C5,0)</f>
        <v/>
      </c>
    </row>
    <row r="6">
      <c r="A6" s="10">
        <f>Setup!D4</f>
        <v/>
      </c>
      <c r="B6" s="10">
        <f>COUNTIF(Compliance!$H$5:$H$500,A6)</f>
        <v/>
      </c>
      <c r="C6" s="10">
        <f>COUNTIFS(Compliance!$H$5:$H$500,A6,Compliance!$E$5:$E$500,"&lt;&gt;")</f>
        <v/>
      </c>
      <c r="D6" s="10">
        <f>B6-C6</f>
        <v/>
      </c>
      <c r="E6" s="10">
        <f>COUNTIFS(Compliance!$H$5:$H$500,A6,Compliance!$F$5:$F$500,"Overdue")</f>
        <v/>
      </c>
      <c r="F6" s="10">
        <f>COUNTIFS(Compliance!$H$5:$H$500,A6,Compliance!$F$5:$F$500,"Late")</f>
        <v/>
      </c>
      <c r="G6" s="15">
        <f>IFERROR(COUNTIFS(Compliance!$H$5:$H$500,A6,Compliance!$F$5:$F$500,"On time")/C6,0)</f>
        <v/>
      </c>
    </row>
    <row r="7">
      <c r="A7" s="10">
        <f>Setup!D5</f>
        <v/>
      </c>
      <c r="B7" s="10">
        <f>COUNTIF(Compliance!$H$5:$H$500,A7)</f>
        <v/>
      </c>
      <c r="C7" s="10">
        <f>COUNTIFS(Compliance!$H$5:$H$500,A7,Compliance!$E$5:$E$500,"&lt;&gt;")</f>
        <v/>
      </c>
      <c r="D7" s="10">
        <f>B7-C7</f>
        <v/>
      </c>
      <c r="E7" s="10">
        <f>COUNTIFS(Compliance!$H$5:$H$500,A7,Compliance!$F$5:$F$500,"Overdue")</f>
        <v/>
      </c>
      <c r="F7" s="10">
        <f>COUNTIFS(Compliance!$H$5:$H$500,A7,Compliance!$F$5:$F$500,"Late")</f>
        <v/>
      </c>
      <c r="G7" s="15">
        <f>IFERROR(COUNTIFS(Compliance!$H$5:$H$500,A7,Compliance!$F$5:$F$500,"On time")/C7,0)</f>
        <v/>
      </c>
    </row>
    <row r="10">
      <c r="A10" s="8" t="inlineStr">
        <is>
          <t>Compliance</t>
        </is>
      </c>
      <c r="B10" s="8" t="inlineStr">
        <is>
          <t>Tasks</t>
        </is>
      </c>
      <c r="C10" s="8" t="inlineStr">
        <is>
          <t>Pending</t>
        </is>
      </c>
    </row>
    <row r="11">
      <c r="A11" s="10">
        <f>Setup!A9</f>
        <v/>
      </c>
      <c r="B11" s="10">
        <f>COUNTIF(Compliance!$C$5:$C$500,A11)</f>
        <v/>
      </c>
      <c r="C11" s="10">
        <f>COUNTIFS(Compliance!$C$5:$C$500,A11,Compliance!$E$5:$E$500,"")</f>
        <v/>
      </c>
    </row>
    <row r="12">
      <c r="A12" s="10">
        <f>Setup!A10</f>
        <v/>
      </c>
      <c r="B12" s="10">
        <f>COUNTIF(Compliance!$C$5:$C$500,A12)</f>
        <v/>
      </c>
      <c r="C12" s="10">
        <f>COUNTIFS(Compliance!$C$5:$C$500,A12,Compliance!$E$5:$E$500,"")</f>
        <v/>
      </c>
    </row>
    <row r="13">
      <c r="A13" s="10">
        <f>Setup!A11</f>
        <v/>
      </c>
      <c r="B13" s="10">
        <f>COUNTIF(Compliance!$C$5:$C$500,A13)</f>
        <v/>
      </c>
      <c r="C13" s="10">
        <f>COUNTIFS(Compliance!$C$5:$C$500,A13,Compliance!$E$5:$E$500,"")</f>
        <v/>
      </c>
    </row>
    <row r="14">
      <c r="A14" s="10">
        <f>Setup!A12</f>
        <v/>
      </c>
      <c r="B14" s="10">
        <f>COUNTIF(Compliance!$C$5:$C$500,A14)</f>
        <v/>
      </c>
      <c r="C14" s="10">
        <f>COUNTIFS(Compliance!$C$5:$C$500,A14,Compliance!$E$5:$E$500,"")</f>
        <v/>
      </c>
    </row>
    <row r="15">
      <c r="A15" s="10">
        <f>Setup!A13</f>
        <v/>
      </c>
      <c r="B15" s="10">
        <f>COUNTIF(Compliance!$C$5:$C$500,A15)</f>
        <v/>
      </c>
      <c r="C15" s="10">
        <f>COUNTIFS(Compliance!$C$5:$C$500,A15,Compliance!$E$5:$E$500,"")</f>
        <v/>
      </c>
    </row>
    <row r="16">
      <c r="A16" s="10">
        <f>Setup!A14</f>
        <v/>
      </c>
      <c r="B16" s="10">
        <f>COUNTIF(Compliance!$C$5:$C$500,A16)</f>
        <v/>
      </c>
      <c r="C16" s="10">
        <f>COUNTIFS(Compliance!$C$5:$C$500,A16,Compliance!$E$5:$E$500,"")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Compliance dashboard: 17 October 2026</t>
        </is>
      </c>
    </row>
    <row r="2">
      <c r="A2" s="2" t="inlineStr">
        <is>
          <t>Formulas over Compliance, Fees and Staff report.</t>
        </is>
      </c>
    </row>
    <row r="4" ht="32" customHeight="1">
      <c r="A4" s="8" t="inlineStr">
        <is>
          <t>Tasks this month</t>
        </is>
      </c>
      <c r="B4" s="8" t="inlineStr">
        <is>
          <t>Overdue</t>
        </is>
      </c>
      <c r="C4" s="8" t="inlineStr">
        <is>
          <t>Due within 7 days</t>
        </is>
      </c>
      <c r="D4" s="8" t="inlineStr">
        <is>
          <t>On-time rate</t>
        </is>
      </c>
      <c r="E4" s="8" t="inlineStr">
        <is>
          <t>Fees billed</t>
        </is>
      </c>
      <c r="F4" s="8" t="inlineStr">
        <is>
          <t>Fees outstanding</t>
        </is>
      </c>
    </row>
    <row r="5" ht="30" customHeight="1">
      <c r="A5" s="16">
        <f>COUNTA(Compliance!$C$5:$C$500)</f>
        <v/>
      </c>
      <c r="B5" s="16">
        <f>COUNTIF(Compliance!$F$5:$F$500,"Overdue")</f>
        <v/>
      </c>
      <c r="C5" s="16">
        <f>COUNTIF(Compliance!$F$5:$F$500,"Due soon")</f>
        <v/>
      </c>
      <c r="D5" s="17">
        <f>COUNTIF(Compliance!$F$5:$F$500,"On time")/COUNT(Compliance!$E$5:$E$500)</f>
        <v/>
      </c>
      <c r="E5" s="18">
        <f>Fees!F13</f>
        <v/>
      </c>
      <c r="F5" s="18">
        <f>Fees!H13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2026-10-17T06:19:05Z</dcterms:created>
  <dcterms:modified xmlns:dcterms="http://purl.org/dc/terms/" xmlns:xsi="http://www.w3.org/2001/XMLSchema-instance" xsi:type="dcterms:W3CDTF">2026-10-17T06:19:05Z</dcterms:modified>
</cp:coreProperties>
</file>