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Measurements" sheetId="3" state="visible" r:id="rId3"/>
    <sheet xmlns:r="http://schemas.openxmlformats.org/officeDocument/2006/relationships" name="Orders" sheetId="4" state="visible" r:id="rId4"/>
    <sheet xmlns:r="http://schemas.openxmlformats.org/officeDocument/2006/relationships" name="Job card" sheetId="5" state="visible" r:id="rId5"/>
    <sheet xmlns:r="http://schemas.openxmlformats.org/officeDocument/2006/relationships" name="Report" sheetId="6" state="visible" r:id="rId6"/>
    <sheet xmlns:r="http://schemas.openxmlformats.org/officeDocument/2006/relationships" name="Dashboard" sheetId="7" state="visible" r:id="rId7"/>
  </sheets>
  <definedNames>
    <definedName name="_xlnm.Print_Area" localSheetId="4">'Job card'!$A$1:$D$20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DD-MM-YYYY"/>
    <numFmt numFmtId="166" formatCode="[$₹-4009]#,##,##0;[Red]-[$₹-4009]#,##,##0"/>
    <numFmt numFmtId="167" formatCode="0.0"/>
    <numFmt numFmtId="168" formatCode="0.0%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166" fontId="0" fillId="2" borderId="1" pivotButton="0" quotePrefix="0" xfId="0"/>
    <xf numFmtId="167" fontId="0" fillId="2" borderId="1" pivotButton="0" quotePrefix="0" xfId="0"/>
    <xf numFmtId="0" fontId="0" fillId="4" borderId="1" pivotButton="0" quotePrefix="0" xfId="0"/>
    <xf numFmtId="166" fontId="0" fillId="4" borderId="1" pivotButton="0" quotePrefix="0" xfId="0"/>
    <xf numFmtId="165" fontId="0" fillId="4" borderId="1" pivotButton="0" quotePrefix="0" xfId="0"/>
    <xf numFmtId="0" fontId="0" fillId="0" borderId="1" pivotButton="0" quotePrefix="0" xfId="0"/>
    <xf numFmtId="167" fontId="0" fillId="4" borderId="1" pivotButton="0" quotePrefix="0" xfId="0"/>
    <xf numFmtId="0" fontId="4" fillId="4" borderId="1" applyAlignment="1" pivotButton="0" quotePrefix="0" xfId="0">
      <alignment horizontal="center"/>
    </xf>
    <xf numFmtId="168" fontId="4" fillId="4" borderId="1" applyAlignment="1" pivotButton="0" quotePrefix="0" xfId="0">
      <alignment horizontal="center"/>
    </xf>
    <xf numFmtId="166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DECEC"/>
        </patternFill>
      </fill>
    </dxf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Orders and pending by tailor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'Report'!B4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'Report'!$A$5:$A$7</f>
            </numRef>
          </cat>
          <val>
            <numRef>
              <f>'Report'!$B$5:$B$7</f>
            </numRef>
          </val>
        </ser>
        <ser>
          <idx val="1"/>
          <order val="1"/>
          <tx>
            <strRef>
              <f>'Report'!C4</f>
            </strRef>
          </tx>
          <spPr>
            <a:ln xmlns:a="http://schemas.openxmlformats.org/drawingml/2006/main">
              <a:prstDash val="solid"/>
            </a:ln>
          </spPr>
          <cat>
            <numRef>
              <f>'Report'!$A$5:$A$7</f>
            </numRef>
          </cat>
          <val>
            <numRef>
              <f>'Report'!$C$5:$C$7</f>
            </numRef>
          </val>
        </ser>
        <ser>
          <idx val="2"/>
          <order val="2"/>
          <tx>
            <strRef>
              <f>'Report'!D4</f>
            </strRef>
          </tx>
          <spPr>
            <a:ln xmlns:a="http://schemas.openxmlformats.org/drawingml/2006/main">
              <a:prstDash val="solid"/>
            </a:ln>
          </spPr>
          <cat>
            <numRef>
              <f>'Report'!$A$5:$A$7</f>
            </numRef>
          </cat>
          <val>
            <numRef>
              <f>'Report'!$D$5:$D$7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Value by garment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'Report'!$A$11:$A$15</f>
            </numRef>
          </cat>
          <val>
            <numRef>
              <f>'Report'!$C$11:$C$15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Boutique and tailoring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(rates, standard days, tailors), Measurements, Orders, Job card (printable), Report, Dashboard.</t>
        </is>
      </c>
    </row>
    <row r="8">
      <c r="A8" t="inlineStr">
        <is>
          <t>Type the delivered date the day the customer collects; status and days late follow.</t>
        </is>
      </c>
    </row>
    <row r="9">
      <c r="A9" t="inlineStr">
        <is>
          <t>Keep measurements in one place so a repeat order never needs a fresh tape.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4" customWidth="1" min="3" max="3"/>
    <col width="10" customWidth="1" min="5" max="5"/>
  </cols>
  <sheetData>
    <row r="1">
      <c r="A1" s="1" t="inlineStr">
        <is>
          <t>Boutique and Tailoring Management System: Setup (Rani Boutique, Solapur)</t>
        </is>
      </c>
    </row>
    <row r="2">
      <c r="A2" s="2" t="inlineStr">
        <is>
          <t>Made-up customers, measurements, orders and rates. Rates are as charged.</t>
        </is>
      </c>
    </row>
    <row r="3">
      <c r="A3" s="3" t="inlineStr">
        <is>
          <t>As-of date</t>
        </is>
      </c>
      <c r="B3" s="4" t="n">
        <v>46312</v>
      </c>
    </row>
    <row r="4">
      <c r="A4" s="3" t="inlineStr">
        <is>
          <t>Due soon window (days)</t>
        </is>
      </c>
      <c r="B4" s="5" t="n">
        <v>2</v>
      </c>
    </row>
    <row r="6">
      <c r="A6" s="6" t="inlineStr">
        <is>
          <t>Garment</t>
        </is>
      </c>
      <c r="B6" s="6" t="inlineStr">
        <is>
          <t>Stitching rate (₹)</t>
        </is>
      </c>
      <c r="C6" s="6" t="inlineStr">
        <is>
          <t>Standard days</t>
        </is>
      </c>
      <c r="E6" s="7" t="inlineStr">
        <is>
          <t>Tailors</t>
        </is>
      </c>
    </row>
    <row r="7">
      <c r="A7" s="5" t="inlineStr">
        <is>
          <t>Blouse</t>
        </is>
      </c>
      <c r="B7" s="8" t="n">
        <v>450</v>
      </c>
      <c r="C7" s="5" t="n">
        <v>5</v>
      </c>
      <c r="E7" s="5" t="inlineStr">
        <is>
          <t>Rani</t>
        </is>
      </c>
    </row>
    <row r="8">
      <c r="A8" s="5" t="inlineStr">
        <is>
          <t>Kurti</t>
        </is>
      </c>
      <c r="B8" s="8" t="n">
        <v>500</v>
      </c>
      <c r="C8" s="5" t="n">
        <v>5</v>
      </c>
      <c r="E8" s="5" t="inlineStr">
        <is>
          <t>Zoya</t>
        </is>
      </c>
    </row>
    <row r="9">
      <c r="A9" s="5" t="inlineStr">
        <is>
          <t>Salwar suit</t>
        </is>
      </c>
      <c r="B9" s="8" t="n">
        <v>900</v>
      </c>
      <c r="C9" s="5" t="n">
        <v>7</v>
      </c>
      <c r="E9" s="5" t="inlineStr">
        <is>
          <t>Shahrukh</t>
        </is>
      </c>
    </row>
    <row r="10">
      <c r="A10" s="5" t="inlineStr">
        <is>
          <t>Lehenga</t>
        </is>
      </c>
      <c r="B10" s="8" t="n">
        <v>3500</v>
      </c>
      <c r="C10" s="5" t="n">
        <v>15</v>
      </c>
    </row>
    <row r="11">
      <c r="A11" s="5" t="inlineStr">
        <is>
          <t>Alteration</t>
        </is>
      </c>
      <c r="B11" s="8" t="n">
        <v>150</v>
      </c>
      <c r="C11" s="5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11" customWidth="1" min="1" max="1"/>
    <col width="16" customWidth="1" min="2" max="2"/>
  </cols>
  <sheetData>
    <row r="1">
      <c r="A1" s="1" t="inlineStr">
        <is>
          <t>Customer measurements (inches)</t>
        </is>
      </c>
    </row>
    <row r="2">
      <c r="A2" s="2" t="inlineStr">
        <is>
          <t>Take measurements once, update when the customer asks.</t>
        </is>
      </c>
    </row>
    <row r="4">
      <c r="A4" s="6" t="inlineStr">
        <is>
          <t>Customer ID</t>
        </is>
      </c>
      <c r="B4" s="6" t="inlineStr">
        <is>
          <t>Name</t>
        </is>
      </c>
      <c r="C4" s="6" t="inlineStr">
        <is>
          <t>Bust</t>
        </is>
      </c>
      <c r="D4" s="6" t="inlineStr">
        <is>
          <t>Waist</t>
        </is>
      </c>
      <c r="E4" s="6" t="inlineStr">
        <is>
          <t>Hip</t>
        </is>
      </c>
      <c r="F4" s="6" t="inlineStr">
        <is>
          <t>Shoulder</t>
        </is>
      </c>
      <c r="G4" s="6" t="inlineStr">
        <is>
          <t>Sleeve</t>
        </is>
      </c>
      <c r="H4" s="6" t="inlineStr">
        <is>
          <t>Blouse length</t>
        </is>
      </c>
    </row>
    <row r="5">
      <c r="A5" s="5" t="inlineStr">
        <is>
          <t>C01</t>
        </is>
      </c>
      <c r="B5" s="5" t="inlineStr">
        <is>
          <t>Shraddha Bagale</t>
        </is>
      </c>
      <c r="C5" s="9" t="n">
        <v>34</v>
      </c>
      <c r="D5" s="9" t="n">
        <v>28</v>
      </c>
      <c r="E5" s="9" t="n">
        <v>38</v>
      </c>
      <c r="F5" s="9" t="n">
        <v>14</v>
      </c>
      <c r="G5" s="9" t="n">
        <v>18</v>
      </c>
      <c r="H5" s="9" t="n">
        <v>15</v>
      </c>
    </row>
    <row r="6">
      <c r="A6" s="5" t="inlineStr">
        <is>
          <t>C02</t>
        </is>
      </c>
      <c r="B6" s="5" t="inlineStr">
        <is>
          <t>Ruhi Bagale</t>
        </is>
      </c>
      <c r="C6" s="9" t="n">
        <v>30</v>
      </c>
      <c r="D6" s="9" t="n">
        <v>24</v>
      </c>
      <c r="E6" s="9" t="n">
        <v>33</v>
      </c>
      <c r="F6" s="9" t="n">
        <v>13</v>
      </c>
      <c r="G6" s="9" t="n">
        <v>16</v>
      </c>
      <c r="H6" s="9" t="n">
        <v>14</v>
      </c>
    </row>
    <row r="7">
      <c r="A7" s="5" t="inlineStr">
        <is>
          <t>C03</t>
        </is>
      </c>
      <c r="B7" s="5" t="inlineStr">
        <is>
          <t>Zoya Khan</t>
        </is>
      </c>
      <c r="C7" s="9" t="n">
        <v>36</v>
      </c>
      <c r="D7" s="9" t="n">
        <v>30</v>
      </c>
      <c r="E7" s="9" t="n">
        <v>40</v>
      </c>
      <c r="F7" s="9" t="n">
        <v>14.5</v>
      </c>
      <c r="G7" s="9" t="n">
        <v>19</v>
      </c>
      <c r="H7" s="9" t="n">
        <v>15.5</v>
      </c>
    </row>
    <row r="8">
      <c r="A8" s="5" t="inlineStr">
        <is>
          <t>C04</t>
        </is>
      </c>
      <c r="B8" s="5" t="inlineStr">
        <is>
          <t>Ravina More</t>
        </is>
      </c>
      <c r="C8" s="9" t="n">
        <v>32</v>
      </c>
      <c r="D8" s="9" t="n">
        <v>27</v>
      </c>
      <c r="E8" s="9" t="n">
        <v>36</v>
      </c>
      <c r="F8" s="9" t="n">
        <v>13.5</v>
      </c>
      <c r="G8" s="9" t="n">
        <v>17</v>
      </c>
      <c r="H8" s="9" t="n">
        <v>14.5</v>
      </c>
    </row>
    <row r="9">
      <c r="A9" s="5" t="inlineStr">
        <is>
          <t>C05</t>
        </is>
      </c>
      <c r="B9" s="5" t="inlineStr">
        <is>
          <t>Rani Patil</t>
        </is>
      </c>
      <c r="C9" s="9" t="n">
        <v>38</v>
      </c>
      <c r="D9" s="9" t="n">
        <v>32</v>
      </c>
      <c r="E9" s="9" t="n">
        <v>42</v>
      </c>
      <c r="F9" s="9" t="n">
        <v>15</v>
      </c>
      <c r="G9" s="9" t="n">
        <v>20</v>
      </c>
      <c r="H9" s="9" t="n">
        <v>16</v>
      </c>
    </row>
    <row r="10">
      <c r="A10" s="5" t="inlineStr">
        <is>
          <t>C06</t>
        </is>
      </c>
      <c r="B10" s="5" t="inlineStr">
        <is>
          <t>Shraddha Jadhav</t>
        </is>
      </c>
      <c r="C10" s="9" t="n">
        <v>33</v>
      </c>
      <c r="D10" s="9" t="n">
        <v>28</v>
      </c>
      <c r="E10" s="9" t="n">
        <v>37</v>
      </c>
      <c r="F10" s="9" t="n">
        <v>14</v>
      </c>
      <c r="G10" s="9" t="n">
        <v>17.5</v>
      </c>
      <c r="H10" s="9" t="n">
        <v>15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7"/>
  <sheetViews>
    <sheetView workbookViewId="0">
      <selection activeCell="A1" sqref="A1"/>
    </sheetView>
  </sheetViews>
  <sheetFormatPr baseColWidth="8" defaultRowHeight="15"/>
  <cols>
    <col width="7" customWidth="1" min="1" max="1"/>
    <col width="11" customWidth="1" min="2" max="2"/>
    <col width="9" customWidth="1" min="3" max="3"/>
    <col width="15" customWidth="1" min="4" max="4"/>
    <col width="11" customWidth="1" min="5" max="5"/>
    <col width="4" customWidth="1" min="6" max="6"/>
    <col width="8" customWidth="1" min="7" max="7"/>
    <col width="9" customWidth="1" min="8" max="8"/>
    <col width="9" customWidth="1" min="9" max="9"/>
    <col width="10" customWidth="1" min="10" max="10"/>
    <col width="9" customWidth="1" min="11" max="11"/>
    <col width="9" customWidth="1" min="12" max="12"/>
    <col width="11" customWidth="1" min="13" max="13"/>
    <col width="11" customWidth="1" min="14" max="14"/>
    <col width="10" customWidth="1" min="15" max="15"/>
    <col width="8" customWidth="1" min="16" max="16"/>
  </cols>
  <sheetData>
    <row r="1">
      <c r="A1" s="1" t="inlineStr">
        <is>
          <t>Orders</t>
        </is>
      </c>
    </row>
    <row r="2">
      <c r="A2" s="2" t="inlineStr">
        <is>
          <t>Promised date = order date + standard days. Status: Delivered, Overdue, Due soon or In work.</t>
        </is>
      </c>
    </row>
    <row r="4">
      <c r="A4" s="6" t="inlineStr">
        <is>
          <t>Order no</t>
        </is>
      </c>
      <c r="B4" s="6" t="inlineStr">
        <is>
          <t>Date</t>
        </is>
      </c>
      <c r="C4" s="6" t="inlineStr">
        <is>
          <t>Customer ID</t>
        </is>
      </c>
      <c r="D4" s="6" t="inlineStr">
        <is>
          <t>Name</t>
        </is>
      </c>
      <c r="E4" s="6" t="inlineStr">
        <is>
          <t>Garment</t>
        </is>
      </c>
      <c r="F4" s="6" t="inlineStr">
        <is>
          <t>Qty</t>
        </is>
      </c>
      <c r="G4" s="6" t="inlineStr">
        <is>
          <t>Rate (₹)</t>
        </is>
      </c>
      <c r="H4" s="6" t="inlineStr">
        <is>
          <t>Extras (₹)</t>
        </is>
      </c>
      <c r="I4" s="6" t="inlineStr">
        <is>
          <t>Total (₹)</t>
        </is>
      </c>
      <c r="J4" s="6" t="inlineStr">
        <is>
          <t>Advance (₹)</t>
        </is>
      </c>
      <c r="K4" s="6" t="inlineStr">
        <is>
          <t>Balance (₹)</t>
        </is>
      </c>
      <c r="L4" s="6" t="inlineStr">
        <is>
          <t>Tailor</t>
        </is>
      </c>
      <c r="M4" s="6" t="inlineStr">
        <is>
          <t>Promised</t>
        </is>
      </c>
      <c r="N4" s="6" t="inlineStr">
        <is>
          <t>Delivered</t>
        </is>
      </c>
      <c r="O4" s="6" t="inlineStr">
        <is>
          <t>Status</t>
        </is>
      </c>
      <c r="P4" s="6" t="inlineStr">
        <is>
          <t>Days late</t>
        </is>
      </c>
    </row>
    <row r="5">
      <c r="A5" s="10">
        <f>"O-"&amp;TEXT(ROW()-4,"000")</f>
        <v/>
      </c>
      <c r="B5" s="4" t="n">
        <v>46296</v>
      </c>
      <c r="C5" s="5" t="inlineStr">
        <is>
          <t>C01</t>
        </is>
      </c>
      <c r="D5" s="10">
        <f>_xlfn.XLOOKUP(C5,Measurements!$A$5:$A$200,Measurements!$B$5:$B$200,"Check ID")</f>
        <v/>
      </c>
      <c r="E5" s="5" t="inlineStr">
        <is>
          <t>Blouse</t>
        </is>
      </c>
      <c r="F5" s="5" t="n">
        <v>2</v>
      </c>
      <c r="G5" s="11">
        <f>_xlfn.XLOOKUP(E5,Setup!$A$7:$A$11,Setup!$B$7:$B$11,0)</f>
        <v/>
      </c>
      <c r="H5" s="8" t="n">
        <v>200</v>
      </c>
      <c r="I5" s="11">
        <f>F5*G5+H5</f>
        <v/>
      </c>
      <c r="J5" s="8" t="n">
        <v>600</v>
      </c>
      <c r="K5" s="11">
        <f>IF(N5&lt;&gt;"",0,I5-J5)</f>
        <v/>
      </c>
      <c r="L5" s="5" t="inlineStr">
        <is>
          <t>Rani</t>
        </is>
      </c>
      <c r="M5" s="12">
        <f>B5+_xlfn.XLOOKUP(E5,Setup!$A$7:$A$11,Setup!$C$7:$C$11,0)</f>
        <v/>
      </c>
      <c r="N5" s="4" t="n">
        <v>46301</v>
      </c>
      <c r="O5" s="10">
        <f>IF(N5&lt;&gt;"","Delivered",IF(M5&lt;Setup!$B$3,"Overdue",IF(M5-Setup!$B$3&lt;=Setup!$B$4,"Due soon","In work")))</f>
        <v/>
      </c>
      <c r="P5" s="10">
        <f>IF(N5&lt;&gt;"",MAX(0,N5-M5),MAX(0,Setup!$B$3-M5))</f>
        <v/>
      </c>
    </row>
    <row r="6">
      <c r="A6" s="10">
        <f>"O-"&amp;TEXT(ROW()-4,"000")</f>
        <v/>
      </c>
      <c r="B6" s="4" t="n">
        <v>46297</v>
      </c>
      <c r="C6" s="5" t="inlineStr">
        <is>
          <t>C02</t>
        </is>
      </c>
      <c r="D6" s="10">
        <f>_xlfn.XLOOKUP(C6,Measurements!$A$5:$A$200,Measurements!$B$5:$B$200,"Check ID")</f>
        <v/>
      </c>
      <c r="E6" s="5" t="inlineStr">
        <is>
          <t>Kurti</t>
        </is>
      </c>
      <c r="F6" s="5" t="n">
        <v>1</v>
      </c>
      <c r="G6" s="11">
        <f>_xlfn.XLOOKUP(E6,Setup!$A$7:$A$11,Setup!$B$7:$B$11,0)</f>
        <v/>
      </c>
      <c r="H6" s="8" t="n">
        <v>0</v>
      </c>
      <c r="I6" s="11">
        <f>F6*G6+H6</f>
        <v/>
      </c>
      <c r="J6" s="8" t="n">
        <v>300</v>
      </c>
      <c r="K6" s="11">
        <f>IF(N6&lt;&gt;"",0,I6-J6)</f>
        <v/>
      </c>
      <c r="L6" s="5" t="inlineStr">
        <is>
          <t>Zoya</t>
        </is>
      </c>
      <c r="M6" s="12">
        <f>B6+_xlfn.XLOOKUP(E6,Setup!$A$7:$A$11,Setup!$C$7:$C$11,0)</f>
        <v/>
      </c>
      <c r="N6" s="4" t="n">
        <v>46302</v>
      </c>
      <c r="O6" s="10">
        <f>IF(N6&lt;&gt;"","Delivered",IF(M6&lt;Setup!$B$3,"Overdue",IF(M6-Setup!$B$3&lt;=Setup!$B$4,"Due soon","In work")))</f>
        <v/>
      </c>
      <c r="P6" s="10">
        <f>IF(N6&lt;&gt;"",MAX(0,N6-M6),MAX(0,Setup!$B$3-M6))</f>
        <v/>
      </c>
    </row>
    <row r="7">
      <c r="A7" s="10">
        <f>"O-"&amp;TEXT(ROW()-4,"000")</f>
        <v/>
      </c>
      <c r="B7" s="4" t="n">
        <v>46298</v>
      </c>
      <c r="C7" s="5" t="inlineStr">
        <is>
          <t>C03</t>
        </is>
      </c>
      <c r="D7" s="10">
        <f>_xlfn.XLOOKUP(C7,Measurements!$A$5:$A$200,Measurements!$B$5:$B$200,"Check ID")</f>
        <v/>
      </c>
      <c r="E7" s="5" t="inlineStr">
        <is>
          <t>Lehenga</t>
        </is>
      </c>
      <c r="F7" s="5" t="n">
        <v>1</v>
      </c>
      <c r="G7" s="11">
        <f>_xlfn.XLOOKUP(E7,Setup!$A$7:$A$11,Setup!$B$7:$B$11,0)</f>
        <v/>
      </c>
      <c r="H7" s="8" t="n">
        <v>1500</v>
      </c>
      <c r="I7" s="11">
        <f>F7*G7+H7</f>
        <v/>
      </c>
      <c r="J7" s="8" t="n">
        <v>3000</v>
      </c>
      <c r="K7" s="11">
        <f>IF(N7&lt;&gt;"",0,I7-J7)</f>
        <v/>
      </c>
      <c r="L7" s="5" t="inlineStr">
        <is>
          <t>Rani</t>
        </is>
      </c>
      <c r="M7" s="12">
        <f>B7+_xlfn.XLOOKUP(E7,Setup!$A$7:$A$11,Setup!$C$7:$C$11,0)</f>
        <v/>
      </c>
      <c r="N7" s="4" t="n"/>
      <c r="O7" s="10">
        <f>IF(N7&lt;&gt;"","Delivered",IF(M7&lt;Setup!$B$3,"Overdue",IF(M7-Setup!$B$3&lt;=Setup!$B$4,"Due soon","In work")))</f>
        <v/>
      </c>
      <c r="P7" s="10">
        <f>IF(N7&lt;&gt;"",MAX(0,N7-M7),MAX(0,Setup!$B$3-M7))</f>
        <v/>
      </c>
    </row>
    <row r="8">
      <c r="A8" s="10">
        <f>"O-"&amp;TEXT(ROW()-4,"000")</f>
        <v/>
      </c>
      <c r="B8" s="4" t="n">
        <v>46299</v>
      </c>
      <c r="C8" s="5" t="inlineStr">
        <is>
          <t>C04</t>
        </is>
      </c>
      <c r="D8" s="10">
        <f>_xlfn.XLOOKUP(C8,Measurements!$A$5:$A$200,Measurements!$B$5:$B$200,"Check ID")</f>
        <v/>
      </c>
      <c r="E8" s="5" t="inlineStr">
        <is>
          <t>Salwar suit</t>
        </is>
      </c>
      <c r="F8" s="5" t="n">
        <v>1</v>
      </c>
      <c r="G8" s="11">
        <f>_xlfn.XLOOKUP(E8,Setup!$A$7:$A$11,Setup!$B$7:$B$11,0)</f>
        <v/>
      </c>
      <c r="H8" s="8" t="n">
        <v>300</v>
      </c>
      <c r="I8" s="11">
        <f>F8*G8+H8</f>
        <v/>
      </c>
      <c r="J8" s="8" t="n">
        <v>600</v>
      </c>
      <c r="K8" s="11">
        <f>IF(N8&lt;&gt;"",0,I8-J8)</f>
        <v/>
      </c>
      <c r="L8" s="5" t="inlineStr">
        <is>
          <t>Shahrukh</t>
        </is>
      </c>
      <c r="M8" s="12">
        <f>B8+_xlfn.XLOOKUP(E8,Setup!$A$7:$A$11,Setup!$C$7:$C$11,0)</f>
        <v/>
      </c>
      <c r="N8" s="4" t="n">
        <v>46307</v>
      </c>
      <c r="O8" s="10">
        <f>IF(N8&lt;&gt;"","Delivered",IF(M8&lt;Setup!$B$3,"Overdue",IF(M8-Setup!$B$3&lt;=Setup!$B$4,"Due soon","In work")))</f>
        <v/>
      </c>
      <c r="P8" s="10">
        <f>IF(N8&lt;&gt;"",MAX(0,N8-M8),MAX(0,Setup!$B$3-M8))</f>
        <v/>
      </c>
    </row>
    <row r="9">
      <c r="A9" s="10">
        <f>"O-"&amp;TEXT(ROW()-4,"000")</f>
        <v/>
      </c>
      <c r="B9" s="4" t="n">
        <v>46300</v>
      </c>
      <c r="C9" s="5" t="inlineStr">
        <is>
          <t>C05</t>
        </is>
      </c>
      <c r="D9" s="10">
        <f>_xlfn.XLOOKUP(C9,Measurements!$A$5:$A$200,Measurements!$B$5:$B$200,"Check ID")</f>
        <v/>
      </c>
      <c r="E9" s="5" t="inlineStr">
        <is>
          <t>Blouse</t>
        </is>
      </c>
      <c r="F9" s="5" t="n">
        <v>1</v>
      </c>
      <c r="G9" s="11">
        <f>_xlfn.XLOOKUP(E9,Setup!$A$7:$A$11,Setup!$B$7:$B$11,0)</f>
        <v/>
      </c>
      <c r="H9" s="8" t="n">
        <v>0</v>
      </c>
      <c r="I9" s="11">
        <f>F9*G9+H9</f>
        <v/>
      </c>
      <c r="J9" s="8" t="n">
        <v>200</v>
      </c>
      <c r="K9" s="11">
        <f>IF(N9&lt;&gt;"",0,I9-J9)</f>
        <v/>
      </c>
      <c r="L9" s="5" t="inlineStr">
        <is>
          <t>Zoya</t>
        </is>
      </c>
      <c r="M9" s="12">
        <f>B9+_xlfn.XLOOKUP(E9,Setup!$A$7:$A$11,Setup!$C$7:$C$11,0)</f>
        <v/>
      </c>
      <c r="N9" s="4" t="n">
        <v>46304</v>
      </c>
      <c r="O9" s="10">
        <f>IF(N9&lt;&gt;"","Delivered",IF(M9&lt;Setup!$B$3,"Overdue",IF(M9-Setup!$B$3&lt;=Setup!$B$4,"Due soon","In work")))</f>
        <v/>
      </c>
      <c r="P9" s="10">
        <f>IF(N9&lt;&gt;"",MAX(0,N9-M9),MAX(0,Setup!$B$3-M9))</f>
        <v/>
      </c>
    </row>
    <row r="10">
      <c r="A10" s="10">
        <f>"O-"&amp;TEXT(ROW()-4,"000")</f>
        <v/>
      </c>
      <c r="B10" s="4" t="n">
        <v>46302</v>
      </c>
      <c r="C10" s="5" t="inlineStr">
        <is>
          <t>C06</t>
        </is>
      </c>
      <c r="D10" s="10">
        <f>_xlfn.XLOOKUP(C10,Measurements!$A$5:$A$200,Measurements!$B$5:$B$200,"Check ID")</f>
        <v/>
      </c>
      <c r="E10" s="5" t="inlineStr">
        <is>
          <t>Kurti</t>
        </is>
      </c>
      <c r="F10" s="5" t="n">
        <v>2</v>
      </c>
      <c r="G10" s="11">
        <f>_xlfn.XLOOKUP(E10,Setup!$A$7:$A$11,Setup!$B$7:$B$11,0)</f>
        <v/>
      </c>
      <c r="H10" s="8" t="n">
        <v>0</v>
      </c>
      <c r="I10" s="11">
        <f>F10*G10+H10</f>
        <v/>
      </c>
      <c r="J10" s="8" t="n">
        <v>500</v>
      </c>
      <c r="K10" s="11">
        <f>IF(N10&lt;&gt;"",0,I10-J10)</f>
        <v/>
      </c>
      <c r="L10" s="5" t="inlineStr">
        <is>
          <t>Shahrukh</t>
        </is>
      </c>
      <c r="M10" s="12">
        <f>B10+_xlfn.XLOOKUP(E10,Setup!$A$7:$A$11,Setup!$C$7:$C$11,0)</f>
        <v/>
      </c>
      <c r="N10" s="4" t="n"/>
      <c r="O10" s="10">
        <f>IF(N10&lt;&gt;"","Delivered",IF(M10&lt;Setup!$B$3,"Overdue",IF(M10-Setup!$B$3&lt;=Setup!$B$4,"Due soon","In work")))</f>
        <v/>
      </c>
      <c r="P10" s="10">
        <f>IF(N10&lt;&gt;"",MAX(0,N10-M10),MAX(0,Setup!$B$3-M10))</f>
        <v/>
      </c>
    </row>
    <row r="11">
      <c r="A11" s="10">
        <f>"O-"&amp;TEXT(ROW()-4,"000")</f>
        <v/>
      </c>
      <c r="B11" s="4" t="n">
        <v>46303</v>
      </c>
      <c r="C11" s="5" t="inlineStr">
        <is>
          <t>C01</t>
        </is>
      </c>
      <c r="D11" s="10">
        <f>_xlfn.XLOOKUP(C11,Measurements!$A$5:$A$200,Measurements!$B$5:$B$200,"Check ID")</f>
        <v/>
      </c>
      <c r="E11" s="5" t="inlineStr">
        <is>
          <t>Alteration</t>
        </is>
      </c>
      <c r="F11" s="5" t="n">
        <v>3</v>
      </c>
      <c r="G11" s="11">
        <f>_xlfn.XLOOKUP(E11,Setup!$A$7:$A$11,Setup!$B$7:$B$11,0)</f>
        <v/>
      </c>
      <c r="H11" s="8" t="n">
        <v>0</v>
      </c>
      <c r="I11" s="11">
        <f>F11*G11+H11</f>
        <v/>
      </c>
      <c r="J11" s="8" t="n">
        <v>450</v>
      </c>
      <c r="K11" s="11">
        <f>IF(N11&lt;&gt;"",0,I11-J11)</f>
        <v/>
      </c>
      <c r="L11" s="5" t="inlineStr">
        <is>
          <t>Zoya</t>
        </is>
      </c>
      <c r="M11" s="12">
        <f>B11+_xlfn.XLOOKUP(E11,Setup!$A$7:$A$11,Setup!$C$7:$C$11,0)</f>
        <v/>
      </c>
      <c r="N11" s="4" t="n">
        <v>46305</v>
      </c>
      <c r="O11" s="10">
        <f>IF(N11&lt;&gt;"","Delivered",IF(M11&lt;Setup!$B$3,"Overdue",IF(M11-Setup!$B$3&lt;=Setup!$B$4,"Due soon","In work")))</f>
        <v/>
      </c>
      <c r="P11" s="10">
        <f>IF(N11&lt;&gt;"",MAX(0,N11-M11),MAX(0,Setup!$B$3-M11))</f>
        <v/>
      </c>
    </row>
    <row r="12">
      <c r="A12" s="10">
        <f>"O-"&amp;TEXT(ROW()-4,"000")</f>
        <v/>
      </c>
      <c r="B12" s="4" t="n">
        <v>46304</v>
      </c>
      <c r="C12" s="5" t="inlineStr">
        <is>
          <t>C02</t>
        </is>
      </c>
      <c r="D12" s="10">
        <f>_xlfn.XLOOKUP(C12,Measurements!$A$5:$A$200,Measurements!$B$5:$B$200,"Check ID")</f>
        <v/>
      </c>
      <c r="E12" s="5" t="inlineStr">
        <is>
          <t>Salwar suit</t>
        </is>
      </c>
      <c r="F12" s="5" t="n">
        <v>1</v>
      </c>
      <c r="G12" s="11">
        <f>_xlfn.XLOOKUP(E12,Setup!$A$7:$A$11,Setup!$B$7:$B$11,0)</f>
        <v/>
      </c>
      <c r="H12" s="8" t="n">
        <v>250</v>
      </c>
      <c r="I12" s="11">
        <f>F12*G12+H12</f>
        <v/>
      </c>
      <c r="J12" s="8" t="n">
        <v>500</v>
      </c>
      <c r="K12" s="11">
        <f>IF(N12&lt;&gt;"",0,I12-J12)</f>
        <v/>
      </c>
      <c r="L12" s="5" t="inlineStr">
        <is>
          <t>Rani</t>
        </is>
      </c>
      <c r="M12" s="12">
        <f>B12+_xlfn.XLOOKUP(E12,Setup!$A$7:$A$11,Setup!$C$7:$C$11,0)</f>
        <v/>
      </c>
      <c r="N12" s="4" t="n"/>
      <c r="O12" s="10">
        <f>IF(N12&lt;&gt;"","Delivered",IF(M12&lt;Setup!$B$3,"Overdue",IF(M12-Setup!$B$3&lt;=Setup!$B$4,"Due soon","In work")))</f>
        <v/>
      </c>
      <c r="P12" s="10">
        <f>IF(N12&lt;&gt;"",MAX(0,N12-M12),MAX(0,Setup!$B$3-M12))</f>
        <v/>
      </c>
    </row>
    <row r="13">
      <c r="A13" s="10">
        <f>"O-"&amp;TEXT(ROW()-4,"000")</f>
        <v/>
      </c>
      <c r="B13" s="4" t="n">
        <v>46305</v>
      </c>
      <c r="C13" s="5" t="inlineStr">
        <is>
          <t>C04</t>
        </is>
      </c>
      <c r="D13" s="10">
        <f>_xlfn.XLOOKUP(C13,Measurements!$A$5:$A$200,Measurements!$B$5:$B$200,"Check ID")</f>
        <v/>
      </c>
      <c r="E13" s="5" t="inlineStr">
        <is>
          <t>Blouse</t>
        </is>
      </c>
      <c r="F13" s="5" t="n">
        <v>1</v>
      </c>
      <c r="G13" s="11">
        <f>_xlfn.XLOOKUP(E13,Setup!$A$7:$A$11,Setup!$B$7:$B$11,0)</f>
        <v/>
      </c>
      <c r="H13" s="8" t="n">
        <v>100</v>
      </c>
      <c r="I13" s="11">
        <f>F13*G13+H13</f>
        <v/>
      </c>
      <c r="J13" s="8" t="n">
        <v>300</v>
      </c>
      <c r="K13" s="11">
        <f>IF(N13&lt;&gt;"",0,I13-J13)</f>
        <v/>
      </c>
      <c r="L13" s="5" t="inlineStr">
        <is>
          <t>Shahrukh</t>
        </is>
      </c>
      <c r="M13" s="12">
        <f>B13+_xlfn.XLOOKUP(E13,Setup!$A$7:$A$11,Setup!$C$7:$C$11,0)</f>
        <v/>
      </c>
      <c r="N13" s="4" t="n"/>
      <c r="O13" s="10">
        <f>IF(N13&lt;&gt;"","Delivered",IF(M13&lt;Setup!$B$3,"Overdue",IF(M13-Setup!$B$3&lt;=Setup!$B$4,"Due soon","In work")))</f>
        <v/>
      </c>
      <c r="P13" s="10">
        <f>IF(N13&lt;&gt;"",MAX(0,N13-M13),MAX(0,Setup!$B$3-M13))</f>
        <v/>
      </c>
    </row>
    <row r="14">
      <c r="A14" s="10">
        <f>"O-"&amp;TEXT(ROW()-4,"000")</f>
        <v/>
      </c>
      <c r="B14" s="4" t="n">
        <v>46307</v>
      </c>
      <c r="C14" s="5" t="inlineStr">
        <is>
          <t>C05</t>
        </is>
      </c>
      <c r="D14" s="10">
        <f>_xlfn.XLOOKUP(C14,Measurements!$A$5:$A$200,Measurements!$B$5:$B$200,"Check ID")</f>
        <v/>
      </c>
      <c r="E14" s="5" t="inlineStr">
        <is>
          <t>Kurti</t>
        </is>
      </c>
      <c r="F14" s="5" t="n">
        <v>1</v>
      </c>
      <c r="G14" s="11">
        <f>_xlfn.XLOOKUP(E14,Setup!$A$7:$A$11,Setup!$B$7:$B$11,0)</f>
        <v/>
      </c>
      <c r="H14" s="8" t="n">
        <v>0</v>
      </c>
      <c r="I14" s="11">
        <f>F14*G14+H14</f>
        <v/>
      </c>
      <c r="J14" s="8" t="n">
        <v>200</v>
      </c>
      <c r="K14" s="11">
        <f>IF(N14&lt;&gt;"",0,I14-J14)</f>
        <v/>
      </c>
      <c r="L14" s="5" t="inlineStr">
        <is>
          <t>Zoya</t>
        </is>
      </c>
      <c r="M14" s="12">
        <f>B14+_xlfn.XLOOKUP(E14,Setup!$A$7:$A$11,Setup!$C$7:$C$11,0)</f>
        <v/>
      </c>
      <c r="N14" s="4" t="n">
        <v>46311</v>
      </c>
      <c r="O14" s="10">
        <f>IF(N14&lt;&gt;"","Delivered",IF(M14&lt;Setup!$B$3,"Overdue",IF(M14-Setup!$B$3&lt;=Setup!$B$4,"Due soon","In work")))</f>
        <v/>
      </c>
      <c r="P14" s="10">
        <f>IF(N14&lt;&gt;"",MAX(0,N14-M14),MAX(0,Setup!$B$3-M14))</f>
        <v/>
      </c>
    </row>
    <row r="15">
      <c r="A15" s="10">
        <f>"O-"&amp;TEXT(ROW()-4,"000")</f>
        <v/>
      </c>
      <c r="B15" s="4" t="n">
        <v>46308</v>
      </c>
      <c r="C15" s="5" t="inlineStr">
        <is>
          <t>C03</t>
        </is>
      </c>
      <c r="D15" s="10">
        <f>_xlfn.XLOOKUP(C15,Measurements!$A$5:$A$200,Measurements!$B$5:$B$200,"Check ID")</f>
        <v/>
      </c>
      <c r="E15" s="5" t="inlineStr">
        <is>
          <t>Blouse</t>
        </is>
      </c>
      <c r="F15" s="5" t="n">
        <v>2</v>
      </c>
      <c r="G15" s="11">
        <f>_xlfn.XLOOKUP(E15,Setup!$A$7:$A$11,Setup!$B$7:$B$11,0)</f>
        <v/>
      </c>
      <c r="H15" s="8" t="n">
        <v>200</v>
      </c>
      <c r="I15" s="11">
        <f>F15*G15+H15</f>
        <v/>
      </c>
      <c r="J15" s="8" t="n">
        <v>500</v>
      </c>
      <c r="K15" s="11">
        <f>IF(N15&lt;&gt;"",0,I15-J15)</f>
        <v/>
      </c>
      <c r="L15" s="5" t="inlineStr">
        <is>
          <t>Rani</t>
        </is>
      </c>
      <c r="M15" s="12">
        <f>B15+_xlfn.XLOOKUP(E15,Setup!$A$7:$A$11,Setup!$C$7:$C$11,0)</f>
        <v/>
      </c>
      <c r="N15" s="4" t="n"/>
      <c r="O15" s="10">
        <f>IF(N15&lt;&gt;"","Delivered",IF(M15&lt;Setup!$B$3,"Overdue",IF(M15-Setup!$B$3&lt;=Setup!$B$4,"Due soon","In work")))</f>
        <v/>
      </c>
      <c r="P15" s="10">
        <f>IF(N15&lt;&gt;"",MAX(0,N15-M15),MAX(0,Setup!$B$3-M15))</f>
        <v/>
      </c>
    </row>
    <row r="16">
      <c r="A16" s="10">
        <f>"O-"&amp;TEXT(ROW()-4,"000")</f>
        <v/>
      </c>
      <c r="B16" s="4" t="n">
        <v>46310</v>
      </c>
      <c r="C16" s="5" t="inlineStr">
        <is>
          <t>C06</t>
        </is>
      </c>
      <c r="D16" s="10">
        <f>_xlfn.XLOOKUP(C16,Measurements!$A$5:$A$200,Measurements!$B$5:$B$200,"Check ID")</f>
        <v/>
      </c>
      <c r="E16" s="5" t="inlineStr">
        <is>
          <t>Alteration</t>
        </is>
      </c>
      <c r="F16" s="5" t="n">
        <v>1</v>
      </c>
      <c r="G16" s="11">
        <f>_xlfn.XLOOKUP(E16,Setup!$A$7:$A$11,Setup!$B$7:$B$11,0)</f>
        <v/>
      </c>
      <c r="H16" s="8" t="n">
        <v>0</v>
      </c>
      <c r="I16" s="11">
        <f>F16*G16+H16</f>
        <v/>
      </c>
      <c r="J16" s="8" t="n">
        <v>150</v>
      </c>
      <c r="K16" s="11">
        <f>IF(N16&lt;&gt;"",0,I16-J16)</f>
        <v/>
      </c>
      <c r="L16" s="5" t="inlineStr">
        <is>
          <t>Shahrukh</t>
        </is>
      </c>
      <c r="M16" s="12">
        <f>B16+_xlfn.XLOOKUP(E16,Setup!$A$7:$A$11,Setup!$C$7:$C$11,0)</f>
        <v/>
      </c>
      <c r="N16" s="4" t="n"/>
      <c r="O16" s="10">
        <f>IF(N16&lt;&gt;"","Delivered",IF(M16&lt;Setup!$B$3,"Overdue",IF(M16-Setup!$B$3&lt;=Setup!$B$4,"Due soon","In work")))</f>
        <v/>
      </c>
      <c r="P16" s="10">
        <f>IF(N16&lt;&gt;"",MAX(0,N16-M16),MAX(0,Setup!$B$3-M16))</f>
        <v/>
      </c>
    </row>
    <row r="17">
      <c r="A17" s="10">
        <f>"O-"&amp;TEXT(ROW()-4,"000")</f>
        <v/>
      </c>
      <c r="B17" s="4" t="n">
        <v>46311</v>
      </c>
      <c r="C17" s="5" t="inlineStr">
        <is>
          <t>C02</t>
        </is>
      </c>
      <c r="D17" s="10">
        <f>_xlfn.XLOOKUP(C17,Measurements!$A$5:$A$200,Measurements!$B$5:$B$200,"Check ID")</f>
        <v/>
      </c>
      <c r="E17" s="5" t="inlineStr">
        <is>
          <t>Blouse</t>
        </is>
      </c>
      <c r="F17" s="5" t="n">
        <v>1</v>
      </c>
      <c r="G17" s="11">
        <f>_xlfn.XLOOKUP(E17,Setup!$A$7:$A$11,Setup!$B$7:$B$11,0)</f>
        <v/>
      </c>
      <c r="H17" s="8" t="n">
        <v>0</v>
      </c>
      <c r="I17" s="11">
        <f>F17*G17+H17</f>
        <v/>
      </c>
      <c r="J17" s="8" t="n">
        <v>200</v>
      </c>
      <c r="K17" s="11">
        <f>IF(N17&lt;&gt;"",0,I17-J17)</f>
        <v/>
      </c>
      <c r="L17" s="5" t="inlineStr">
        <is>
          <t>Zoya</t>
        </is>
      </c>
      <c r="M17" s="12">
        <f>B17+_xlfn.XLOOKUP(E17,Setup!$A$7:$A$11,Setup!$C$7:$C$11,0)</f>
        <v/>
      </c>
      <c r="N17" s="4" t="n"/>
      <c r="O17" s="10">
        <f>IF(N17&lt;&gt;"","Delivered",IF(M17&lt;Setup!$B$3,"Overdue",IF(M17-Setup!$B$3&lt;=Setup!$B$4,"Due soon","In work")))</f>
        <v/>
      </c>
      <c r="P17" s="10">
        <f>IF(N17&lt;&gt;"",MAX(0,N17-M17),MAX(0,Setup!$B$3-M17))</f>
        <v/>
      </c>
    </row>
  </sheetData>
  <conditionalFormatting sqref="A5:P17">
    <cfRule type="expression" priority="1" dxfId="0">
      <formula>$O5="Overdue"</formula>
    </cfRule>
    <cfRule type="expression" priority="2" dxfId="1">
      <formula>$O5="Due soon"</formula>
    </cfRule>
  </conditionalFormatting>
  <dataValidations count="2">
    <dataValidation sqref="E5:E500" showDropDown="0" showInputMessage="0" showErrorMessage="1" allowBlank="1" errorTitle="Not in the list" error="Pick a value from the list" type="list">
      <formula1>=Setup!$A$7:$A$11</formula1>
    </dataValidation>
    <dataValidation sqref="L5:L500" showDropDown="0" showInputMessage="0" showErrorMessage="1" allowBlank="1" errorTitle="Not in the list" error="Pick a value from the list" type="list">
      <formula1>=Setup!$E$7:$E$9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</cols>
  <sheetData>
    <row r="1">
      <c r="A1" s="1" t="inlineStr">
        <is>
          <t>Printable job card</t>
        </is>
      </c>
    </row>
    <row r="2">
      <c r="A2" s="2" t="inlineStr">
        <is>
          <t>Type an order number in B4. The tailor gets the measurements with the order. Print A1:D20.</t>
        </is>
      </c>
    </row>
    <row r="3">
      <c r="A3" s="3" t="inlineStr">
        <is>
          <t>Rani Boutique, Solapur</t>
        </is>
      </c>
    </row>
    <row r="4">
      <c r="A4" s="3" t="inlineStr">
        <is>
          <t>Order no</t>
        </is>
      </c>
      <c r="B4" s="5" t="inlineStr">
        <is>
          <t>O-009</t>
        </is>
      </c>
    </row>
    <row r="6">
      <c r="A6" s="3" t="inlineStr">
        <is>
          <t>Customer ID</t>
        </is>
      </c>
      <c r="B6" s="10">
        <f>_xlfn.XLOOKUP($B$4,Orders!$A$5:$A$500,Orders!$C$5:$C$500,"Not found")</f>
        <v/>
      </c>
    </row>
    <row r="7">
      <c r="A7" s="3" t="inlineStr">
        <is>
          <t>Name</t>
        </is>
      </c>
      <c r="B7" s="10">
        <f>_xlfn.XLOOKUP($B$4,Orders!$A$5:$A$500,Orders!$D$5:$D$500,"Not found")</f>
        <v/>
      </c>
    </row>
    <row r="8">
      <c r="A8" s="3" t="inlineStr">
        <is>
          <t>Garment</t>
        </is>
      </c>
      <c r="B8" s="10">
        <f>_xlfn.XLOOKUP($B$4,Orders!$A$5:$A$500,Orders!$E$5:$E$500,"Not found")</f>
        <v/>
      </c>
    </row>
    <row r="9">
      <c r="A9" s="3" t="inlineStr">
        <is>
          <t>Qty</t>
        </is>
      </c>
      <c r="B9" s="10">
        <f>_xlfn.XLOOKUP($B$4,Orders!$A$5:$A$500,Orders!$F$5:$F$500,"Not found")</f>
        <v/>
      </c>
    </row>
    <row r="10">
      <c r="A10" s="3" t="inlineStr">
        <is>
          <t>Tailor</t>
        </is>
      </c>
      <c r="B10" s="10">
        <f>_xlfn.XLOOKUP($B$4,Orders!$A$5:$A$500,Orders!$L$5:$L$500,"Not found")</f>
        <v/>
      </c>
    </row>
    <row r="11">
      <c r="A11" s="3" t="inlineStr">
        <is>
          <t>Promised</t>
        </is>
      </c>
      <c r="B11" s="12">
        <f>_xlfn.XLOOKUP($B$4,Orders!$A$5:$A$500,Orders!$M$5:$M$500,"Not found")</f>
        <v/>
      </c>
    </row>
    <row r="12">
      <c r="A12" s="3" t="inlineStr">
        <is>
          <t>Balance (₹)</t>
        </is>
      </c>
      <c r="B12" s="11">
        <f>_xlfn.XLOOKUP($B$4,Orders!$A$5:$A$500,Orders!$K$5:$K$500,"Not found")</f>
        <v/>
      </c>
    </row>
    <row r="14">
      <c r="A14" s="6" t="inlineStr">
        <is>
          <t>Measurement</t>
        </is>
      </c>
      <c r="B14" s="6" t="inlineStr">
        <is>
          <t>Inches</t>
        </is>
      </c>
    </row>
    <row r="15">
      <c r="A15" s="13" t="inlineStr">
        <is>
          <t>Bust</t>
        </is>
      </c>
      <c r="B15" s="14">
        <f>_xlfn.XLOOKUP($B$6,Measurements!$A$5:$A$200,Measurements!C$5:C$200,"")</f>
        <v/>
      </c>
    </row>
    <row r="16">
      <c r="A16" s="13" t="inlineStr">
        <is>
          <t>Waist</t>
        </is>
      </c>
      <c r="B16" s="14">
        <f>_xlfn.XLOOKUP($B$6,Measurements!$A$5:$A$200,Measurements!D$5:D$200,"")</f>
        <v/>
      </c>
    </row>
    <row r="17">
      <c r="A17" s="13" t="inlineStr">
        <is>
          <t>Hip</t>
        </is>
      </c>
      <c r="B17" s="14">
        <f>_xlfn.XLOOKUP($B$6,Measurements!$A$5:$A$200,Measurements!E$5:E$200,"")</f>
        <v/>
      </c>
    </row>
    <row r="18">
      <c r="A18" s="13" t="inlineStr">
        <is>
          <t>Shoulder</t>
        </is>
      </c>
      <c r="B18" s="14">
        <f>_xlfn.XLOOKUP($B$6,Measurements!$A$5:$A$200,Measurements!F$5:F$200,"")</f>
        <v/>
      </c>
    </row>
    <row r="19">
      <c r="A19" s="13" t="inlineStr">
        <is>
          <t>Sleeve</t>
        </is>
      </c>
      <c r="B19" s="14">
        <f>_xlfn.XLOOKUP($B$6,Measurements!$A$5:$A$200,Measurements!G$5:G$200,"")</f>
        <v/>
      </c>
    </row>
    <row r="20">
      <c r="A20" s="13" t="inlineStr">
        <is>
          <t>Blouse length</t>
        </is>
      </c>
      <c r="B20" s="14">
        <f>_xlfn.XLOOKUP($B$6,Measurements!$A$5:$A$200,Measurements!H$5:H$200,"")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9" customWidth="1" min="3" max="3"/>
    <col width="9" customWidth="1" min="4" max="4"/>
    <col width="16" customWidth="1" min="5" max="5"/>
    <col width="11" customWidth="1" min="6" max="6"/>
  </cols>
  <sheetData>
    <row r="1">
      <c r="A1" s="1" t="inlineStr">
        <is>
          <t>Tailor and garment report</t>
        </is>
      </c>
    </row>
    <row r="2">
      <c r="A2" s="2" t="inlineStr">
        <is>
          <t>Workload and delivery performance.</t>
        </is>
      </c>
    </row>
    <row r="4">
      <c r="A4" s="6" t="inlineStr">
        <is>
          <t>Tailor</t>
        </is>
      </c>
      <c r="B4" s="6" t="inlineStr">
        <is>
          <t>Orders</t>
        </is>
      </c>
      <c r="C4" s="6" t="inlineStr">
        <is>
          <t>Pending</t>
        </is>
      </c>
      <c r="D4" s="6" t="inlineStr">
        <is>
          <t>Overdue</t>
        </is>
      </c>
      <c r="E4" s="6" t="inlineStr">
        <is>
          <t>Delivered on time</t>
        </is>
      </c>
      <c r="F4" s="6" t="inlineStr">
        <is>
          <t>Value (₹)</t>
        </is>
      </c>
    </row>
    <row r="5">
      <c r="A5" s="10">
        <f>Setup!E7</f>
        <v/>
      </c>
      <c r="B5" s="10">
        <f>COUNTIF(Orders!$L$5:$L$500,A5)</f>
        <v/>
      </c>
      <c r="C5" s="10">
        <f>COUNTIFS(Orders!$L$5:$L$500,A5,Orders!$O$5:$O$500,"&lt;&gt;Delivered")</f>
        <v/>
      </c>
      <c r="D5" s="10">
        <f>COUNTIFS(Orders!$L$5:$L$500,A5,Orders!$O$5:$O$500,"Overdue")</f>
        <v/>
      </c>
      <c r="E5" s="10">
        <f>COUNTIFS(Orders!$L$5:$L$500,A5,Orders!$O$5:$O$500,"Delivered",Orders!$P$5:$P$500,0)</f>
        <v/>
      </c>
      <c r="F5" s="11">
        <f>SUMIFS(Orders!$I$5:$I$500,Orders!$L$5:$L$500,A5)</f>
        <v/>
      </c>
    </row>
    <row r="6">
      <c r="A6" s="10">
        <f>Setup!E8</f>
        <v/>
      </c>
      <c r="B6" s="10">
        <f>COUNTIF(Orders!$L$5:$L$500,A6)</f>
        <v/>
      </c>
      <c r="C6" s="10">
        <f>COUNTIFS(Orders!$L$5:$L$500,A6,Orders!$O$5:$O$500,"&lt;&gt;Delivered")</f>
        <v/>
      </c>
      <c r="D6" s="10">
        <f>COUNTIFS(Orders!$L$5:$L$500,A6,Orders!$O$5:$O$500,"Overdue")</f>
        <v/>
      </c>
      <c r="E6" s="10">
        <f>COUNTIFS(Orders!$L$5:$L$500,A6,Orders!$O$5:$O$500,"Delivered",Orders!$P$5:$P$500,0)</f>
        <v/>
      </c>
      <c r="F6" s="11">
        <f>SUMIFS(Orders!$I$5:$I$500,Orders!$L$5:$L$500,A6)</f>
        <v/>
      </c>
    </row>
    <row r="7">
      <c r="A7" s="10">
        <f>Setup!E9</f>
        <v/>
      </c>
      <c r="B7" s="10">
        <f>COUNTIF(Orders!$L$5:$L$500,A7)</f>
        <v/>
      </c>
      <c r="C7" s="10">
        <f>COUNTIFS(Orders!$L$5:$L$500,A7,Orders!$O$5:$O$500,"&lt;&gt;Delivered")</f>
        <v/>
      </c>
      <c r="D7" s="10">
        <f>COUNTIFS(Orders!$L$5:$L$500,A7,Orders!$O$5:$O$500,"Overdue")</f>
        <v/>
      </c>
      <c r="E7" s="10">
        <f>COUNTIFS(Orders!$L$5:$L$500,A7,Orders!$O$5:$O$500,"Delivered",Orders!$P$5:$P$500,0)</f>
        <v/>
      </c>
      <c r="F7" s="11">
        <f>SUMIFS(Orders!$I$5:$I$500,Orders!$L$5:$L$500,A7)</f>
        <v/>
      </c>
    </row>
    <row r="10">
      <c r="A10" s="6" t="inlineStr">
        <is>
          <t>Garment</t>
        </is>
      </c>
      <c r="B10" s="6" t="inlineStr">
        <is>
          <t>Pieces</t>
        </is>
      </c>
      <c r="C10" s="6" t="inlineStr">
        <is>
          <t>Value (₹)</t>
        </is>
      </c>
    </row>
    <row r="11">
      <c r="A11" s="10">
        <f>Setup!A7</f>
        <v/>
      </c>
      <c r="B11" s="10">
        <f>SUMIFS(Orders!$F$5:$F$500,Orders!$E$5:$E$500,A11)</f>
        <v/>
      </c>
      <c r="C11" s="11">
        <f>SUMIFS(Orders!$I$5:$I$500,Orders!$E$5:$E$500,A11)</f>
        <v/>
      </c>
    </row>
    <row r="12">
      <c r="A12" s="10">
        <f>Setup!A8</f>
        <v/>
      </c>
      <c r="B12" s="10">
        <f>SUMIFS(Orders!$F$5:$F$500,Orders!$E$5:$E$500,A12)</f>
        <v/>
      </c>
      <c r="C12" s="11">
        <f>SUMIFS(Orders!$I$5:$I$500,Orders!$E$5:$E$500,A12)</f>
        <v/>
      </c>
    </row>
    <row r="13">
      <c r="A13" s="10">
        <f>Setup!A9</f>
        <v/>
      </c>
      <c r="B13" s="10">
        <f>SUMIFS(Orders!$F$5:$F$500,Orders!$E$5:$E$500,A13)</f>
        <v/>
      </c>
      <c r="C13" s="11">
        <f>SUMIFS(Orders!$I$5:$I$500,Orders!$E$5:$E$500,A13)</f>
        <v/>
      </c>
    </row>
    <row r="14">
      <c r="A14" s="10">
        <f>Setup!A10</f>
        <v/>
      </c>
      <c r="B14" s="10">
        <f>SUMIFS(Orders!$F$5:$F$500,Orders!$E$5:$E$500,A14)</f>
        <v/>
      </c>
      <c r="C14" s="11">
        <f>SUMIFS(Orders!$I$5:$I$500,Orders!$E$5:$E$500,A14)</f>
        <v/>
      </c>
    </row>
    <row r="15">
      <c r="A15" s="10">
        <f>Setup!A11</f>
        <v/>
      </c>
      <c r="B15" s="10">
        <f>SUMIFS(Orders!$F$5:$F$500,Orders!$E$5:$E$500,A15)</f>
        <v/>
      </c>
      <c r="C15" s="11">
        <f>SUMIFS(Orders!$I$5:$I$500,Orders!$E$5:$E$500,A15)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Boutique dashboard: October 2026</t>
        </is>
      </c>
    </row>
    <row r="2">
      <c r="A2" s="2" t="inlineStr">
        <is>
          <t>Formulas over Orders and Report.</t>
        </is>
      </c>
    </row>
    <row r="4" ht="32" customHeight="1">
      <c r="A4" s="6" t="inlineStr">
        <is>
          <t>Orders</t>
        </is>
      </c>
      <c r="B4" s="6" t="inlineStr">
        <is>
          <t>Pending</t>
        </is>
      </c>
      <c r="C4" s="6" t="inlineStr">
        <is>
          <t>Overdue</t>
        </is>
      </c>
      <c r="D4" s="6" t="inlineStr">
        <is>
          <t>On-time delivery</t>
        </is>
      </c>
      <c r="E4" s="6" t="inlineStr">
        <is>
          <t>Order value</t>
        </is>
      </c>
      <c r="F4" s="6" t="inlineStr">
        <is>
          <t>Balance to collect</t>
        </is>
      </c>
    </row>
    <row r="5" ht="30" customHeight="1">
      <c r="A5" s="15">
        <f>COUNTA(Orders!$C$5:$C$500)</f>
        <v/>
      </c>
      <c r="B5" s="15">
        <f>COUNTA(Orders!$C$5:$C$500)-COUNTIF(Orders!$O$5:$O$500,"Delivered")</f>
        <v/>
      </c>
      <c r="C5" s="15">
        <f>COUNTIF(Orders!$O$5:$O$500,"Overdue")</f>
        <v/>
      </c>
      <c r="D5" s="16">
        <f>COUNTIFS(Orders!$O$5:$O$500,"Delivered",Orders!$P$5:$P$500,0)/COUNTIF(Orders!$O$5:$O$500,"Delivered")</f>
        <v/>
      </c>
      <c r="E5" s="17">
        <f>SUM(Orders!$I$5:$I$500)</f>
        <v/>
      </c>
      <c r="F5" s="17">
        <f>SUM(Orders!$K$5:$K$500)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2026-10-17T06:42:54Z</dcterms:created>
  <dcterms:modified xmlns:dcterms="http://purl.org/dc/terms/" xmlns:xsi="http://www.w3.org/2001/XMLSchema-instance" xsi:type="dcterms:W3CDTF">2026-10-17T06:42:54Z</dcterms:modified>
</cp:coreProperties>
</file>