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Services" sheetId="3" state="visible" r:id="rId3"/>
    <sheet xmlns:r="http://schemas.openxmlformats.org/officeDocument/2006/relationships" name="Sessions" sheetId="4" state="visible" r:id="rId4"/>
    <sheet xmlns:r="http://schemas.openxmlformats.org/officeDocument/2006/relationships" name="Packages" sheetId="5" state="visible" r:id="rId5"/>
    <sheet xmlns:r="http://schemas.openxmlformats.org/officeDocument/2006/relationships" name="Stock" sheetId="6" state="visible" r:id="rId6"/>
    <sheet xmlns:r="http://schemas.openxmlformats.org/officeDocument/2006/relationships" name="Staff incentive" sheetId="7" state="visible" r:id="rId7"/>
    <sheet xmlns:r="http://schemas.openxmlformats.org/officeDocument/2006/relationships" name="Bill" sheetId="8" state="visible" r:id="rId8"/>
    <sheet xmlns:r="http://schemas.openxmlformats.org/officeDocument/2006/relationships" name="Dashboard" sheetId="9" state="visible" r:id="rId9"/>
  </sheets>
  <definedNames>
    <definedName name="_xlnm.Print_Area" localSheetId="7">'Bill'!$A$1:$C$14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167" fontId="0" fillId="2" borderId="1" pivotButton="0" quotePrefix="0" xfId="0"/>
    <xf numFmtId="167" fontId="0" fillId="4" borderId="1" pivotButton="0" quotePrefix="0" xfId="0"/>
    <xf numFmtId="0" fontId="0" fillId="4" borderId="1" pivotButton="0" quotePrefix="0" xfId="0"/>
    <xf numFmtId="2" fontId="0" fillId="4" borderId="1" pivotButton="0" quotePrefix="0" xfId="0"/>
    <xf numFmtId="165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FE8B3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by service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'Staff incentive'!$A$11:$A$16</f>
            </numRef>
          </cat>
          <val>
            <numRef>
              <f>'Staff incentive'!$C$11:$C$16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Service value by staff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'Staff incentive'!$A$5:$A$7</f>
            </numRef>
          </cat>
          <val>
            <numRef>
              <f>'Staff incentive'!$C$5:$C$7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Beauty parlour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Setup, Services, Sessions (bills), Packages, Stock, Staff incentive, Bill (printable), Dashboard.</t>
        </is>
      </c>
    </row>
    <row r="8">
      <c r="A8" t="inlineStr">
        <is>
          <t>For a package session pick payment Package and type the package ID; the amount becomes 0 and the session is counted against the package.</t>
        </is>
      </c>
    </row>
    <row r="9">
      <c r="A9" t="inlineStr">
        <is>
          <t>Incentive % is an example; set your own in Setup B4.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2" customWidth="1" min="1" max="1"/>
    <col width="11" customWidth="1" min="2" max="2"/>
    <col width="10" customWidth="1" min="4" max="4"/>
    <col width="10" customWidth="1" min="5" max="5"/>
  </cols>
  <sheetData>
    <row r="1">
      <c r="A1" s="1" t="inlineStr">
        <is>
          <t>Beauty Parlour Management System: Setup (Rani Beauty Parlour, Solapur)</t>
        </is>
      </c>
    </row>
    <row r="2">
      <c r="A2" s="2" t="inlineStr">
        <is>
          <t>Made-up services, clients, packages and stock for 1 to 17 October 2026.</t>
        </is>
      </c>
      <c r="D2" s="3" t="inlineStr">
        <is>
          <t>Staff</t>
        </is>
      </c>
      <c r="E2" s="3" t="inlineStr">
        <is>
          <t>Payment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Rani</t>
        </is>
      </c>
      <c r="E3" s="6" t="inlineStr">
        <is>
          <t>UPI</t>
        </is>
      </c>
    </row>
    <row r="4">
      <c r="A4" s="4" t="inlineStr">
        <is>
          <t>Staff incentive on service value</t>
        </is>
      </c>
      <c r="B4" s="7" t="n">
        <v>0.1</v>
      </c>
      <c r="D4" s="6" t="inlineStr">
        <is>
          <t>Zoya</t>
        </is>
      </c>
      <c r="E4" s="6" t="inlineStr">
        <is>
          <t>Cash</t>
        </is>
      </c>
    </row>
    <row r="5">
      <c r="A5" s="4" t="inlineStr">
        <is>
          <t>Package expiry warning (days)</t>
        </is>
      </c>
      <c r="B5" s="6" t="n">
        <v>15</v>
      </c>
      <c r="D5" s="6" t="inlineStr">
        <is>
          <t>Ravina</t>
        </is>
      </c>
      <c r="E5" s="6" t="inlineStr">
        <is>
          <t>Card</t>
        </is>
      </c>
    </row>
    <row r="6">
      <c r="E6" s="6" t="inlineStr">
        <is>
          <t>Package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20" customWidth="1" min="4" max="4"/>
  </cols>
  <sheetData>
    <row r="1">
      <c r="A1" s="1" t="inlineStr">
        <is>
          <t>Service menu</t>
        </is>
      </c>
    </row>
    <row r="2">
      <c r="A2" s="2" t="inlineStr">
        <is>
          <t>Price and how much of which product one service uses.</t>
        </is>
      </c>
    </row>
    <row r="4">
      <c r="A4" s="8" t="inlineStr">
        <is>
          <t>Service</t>
        </is>
      </c>
      <c r="B4" s="8" t="inlineStr">
        <is>
          <t>Price (₹)</t>
        </is>
      </c>
      <c r="C4" s="8" t="inlineStr">
        <is>
          <t>Product used</t>
        </is>
      </c>
      <c r="D4" s="8" t="inlineStr">
        <is>
          <t>Product qty per service</t>
        </is>
      </c>
    </row>
    <row r="5">
      <c r="A5" s="6" t="inlineStr">
        <is>
          <t>Facial</t>
        </is>
      </c>
      <c r="B5" s="9" t="n">
        <v>900</v>
      </c>
      <c r="C5" s="6" t="inlineStr">
        <is>
          <t>P01</t>
        </is>
      </c>
      <c r="D5" s="6" t="n">
        <v>1</v>
      </c>
    </row>
    <row r="6">
      <c r="A6" s="6" t="inlineStr">
        <is>
          <t>Hair colour</t>
        </is>
      </c>
      <c r="B6" s="9" t="n">
        <v>1200</v>
      </c>
      <c r="C6" s="6" t="inlineStr">
        <is>
          <t>P02</t>
        </is>
      </c>
      <c r="D6" s="6" t="n">
        <v>2</v>
      </c>
    </row>
    <row r="7">
      <c r="A7" s="6" t="inlineStr">
        <is>
          <t>Waxing</t>
        </is>
      </c>
      <c r="B7" s="9" t="n">
        <v>500</v>
      </c>
      <c r="C7" s="6" t="inlineStr">
        <is>
          <t>P03</t>
        </is>
      </c>
      <c r="D7" s="6" t="n">
        <v>0.25</v>
      </c>
    </row>
    <row r="8">
      <c r="A8" s="6" t="inlineStr">
        <is>
          <t>Hair spa</t>
        </is>
      </c>
      <c r="B8" s="9" t="n">
        <v>800</v>
      </c>
      <c r="C8" s="6" t="inlineStr">
        <is>
          <t>P04</t>
        </is>
      </c>
      <c r="D8" s="6" t="n">
        <v>0.2</v>
      </c>
    </row>
    <row r="9">
      <c r="A9" s="6" t="inlineStr">
        <is>
          <t>Threading</t>
        </is>
      </c>
      <c r="B9" s="9" t="n">
        <v>80</v>
      </c>
      <c r="C9" s="6" t="inlineStr">
        <is>
          <t>P03</t>
        </is>
      </c>
      <c r="D9" s="6" t="n">
        <v>0</v>
      </c>
    </row>
    <row r="10">
      <c r="A10" s="6" t="inlineStr">
        <is>
          <t>Haircut</t>
        </is>
      </c>
      <c r="B10" s="9" t="n">
        <v>300</v>
      </c>
      <c r="C10" s="6" t="inlineStr">
        <is>
          <t>P02</t>
        </is>
      </c>
      <c r="D10" s="6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8" customWidth="1" min="4" max="4"/>
    <col width="9" customWidth="1" min="5" max="5"/>
    <col width="10" customWidth="1" min="6" max="6"/>
    <col width="10" customWidth="1" min="7" max="7"/>
    <col width="12" customWidth="1" min="8" max="8"/>
    <col width="8" customWidth="1" min="9" max="9"/>
    <col width="10" customWidth="1" min="10" max="10"/>
    <col width="7" customWidth="1" min="11" max="11"/>
  </cols>
  <sheetData>
    <row r="1">
      <c r="A1" s="1" t="inlineStr">
        <is>
          <t>Service log (bills)</t>
        </is>
      </c>
    </row>
    <row r="2">
      <c r="A2" s="2" t="inlineStr">
        <is>
          <t>One row per service. Package sessions use payment Package and the package ID; their amount is 0 because the package was paid in advance.</t>
        </is>
      </c>
    </row>
    <row r="4">
      <c r="A4" s="8" t="inlineStr">
        <is>
          <t>Date</t>
        </is>
      </c>
      <c r="B4" s="8" t="inlineStr">
        <is>
          <t>Client</t>
        </is>
      </c>
      <c r="C4" s="8" t="inlineStr">
        <is>
          <t>Service</t>
        </is>
      </c>
      <c r="D4" s="8" t="inlineStr">
        <is>
          <t>Staff</t>
        </is>
      </c>
      <c r="E4" s="8" t="inlineStr">
        <is>
          <t>Payment</t>
        </is>
      </c>
      <c r="F4" s="8" t="inlineStr">
        <is>
          <t>Package ID</t>
        </is>
      </c>
      <c r="G4" s="8" t="inlineStr">
        <is>
          <t>Amount (₹)</t>
        </is>
      </c>
      <c r="H4" s="8" t="inlineStr">
        <is>
          <t>Service value (₹)</t>
        </is>
      </c>
      <c r="I4" s="8" t="inlineStr">
        <is>
          <t>Product</t>
        </is>
      </c>
      <c r="J4" s="8" t="inlineStr">
        <is>
          <t>Product qty</t>
        </is>
      </c>
      <c r="K4" s="8" t="inlineStr">
        <is>
          <t>Bill no</t>
        </is>
      </c>
    </row>
    <row r="5">
      <c r="A5" s="5" t="n">
        <v>46296</v>
      </c>
      <c r="B5" s="6" t="inlineStr">
        <is>
          <t>Zoya Khan</t>
        </is>
      </c>
      <c r="C5" s="6" t="inlineStr">
        <is>
          <t>Facial</t>
        </is>
      </c>
      <c r="D5" s="6" t="inlineStr">
        <is>
          <t>Zoya</t>
        </is>
      </c>
      <c r="E5" s="6" t="inlineStr">
        <is>
          <t>UPI</t>
        </is>
      </c>
      <c r="F5" s="6" t="n"/>
      <c r="G5" s="10">
        <f>IF(E5="Package",0,_xlfn.XLOOKUP(C5,Services!$A$5:$A$10,Services!$B$5:$B$10,0))</f>
        <v/>
      </c>
      <c r="H5" s="10">
        <f>_xlfn.XLOOKUP(C5,Services!$A$5:$A$10,Services!$B$5:$B$10,0)</f>
        <v/>
      </c>
      <c r="I5" s="11">
        <f>_xlfn.XLOOKUP(C5,Services!$A$5:$A$10,Services!$C$5:$C$10,"")</f>
        <v/>
      </c>
      <c r="J5" s="12">
        <f>_xlfn.XLOOKUP(C5,Services!$A$5:$A$10,Services!$D$5:$D$10,0)</f>
        <v/>
      </c>
      <c r="K5" s="11">
        <f>"B-"&amp;TEXT(ROW()-4,"000")</f>
        <v/>
      </c>
    </row>
    <row r="6">
      <c r="A6" s="5" t="n">
        <v>46296</v>
      </c>
      <c r="B6" s="6" t="inlineStr">
        <is>
          <t>Zoya Khan</t>
        </is>
      </c>
      <c r="C6" s="6" t="inlineStr">
        <is>
          <t>Hair colour</t>
        </is>
      </c>
      <c r="D6" s="6" t="inlineStr">
        <is>
          <t>Zoya</t>
        </is>
      </c>
      <c r="E6" s="6" t="inlineStr">
        <is>
          <t>Cash</t>
        </is>
      </c>
      <c r="F6" s="6" t="n"/>
      <c r="G6" s="10">
        <f>IF(E6="Package",0,_xlfn.XLOOKUP(C6,Services!$A$5:$A$10,Services!$B$5:$B$10,0))</f>
        <v/>
      </c>
      <c r="H6" s="10">
        <f>_xlfn.XLOOKUP(C6,Services!$A$5:$A$10,Services!$B$5:$B$10,0)</f>
        <v/>
      </c>
      <c r="I6" s="11">
        <f>_xlfn.XLOOKUP(C6,Services!$A$5:$A$10,Services!$C$5:$C$10,"")</f>
        <v/>
      </c>
      <c r="J6" s="12">
        <f>_xlfn.XLOOKUP(C6,Services!$A$5:$A$10,Services!$D$5:$D$10,0)</f>
        <v/>
      </c>
      <c r="K6" s="11">
        <f>"B-"&amp;TEXT(ROW()-4,"000")</f>
        <v/>
      </c>
    </row>
    <row r="7">
      <c r="A7" s="5" t="n">
        <v>46296</v>
      </c>
      <c r="B7" s="6" t="inlineStr">
        <is>
          <t>Ruhi Shinde</t>
        </is>
      </c>
      <c r="C7" s="6" t="inlineStr">
        <is>
          <t>Threading</t>
        </is>
      </c>
      <c r="D7" s="6" t="inlineStr">
        <is>
          <t>Rani</t>
        </is>
      </c>
      <c r="E7" s="6" t="inlineStr">
        <is>
          <t>Card</t>
        </is>
      </c>
      <c r="F7" s="6" t="n"/>
      <c r="G7" s="10">
        <f>IF(E7="Package",0,_xlfn.XLOOKUP(C7,Services!$A$5:$A$10,Services!$B$5:$B$10,0))</f>
        <v/>
      </c>
      <c r="H7" s="10">
        <f>_xlfn.XLOOKUP(C7,Services!$A$5:$A$10,Services!$B$5:$B$10,0)</f>
        <v/>
      </c>
      <c r="I7" s="11">
        <f>_xlfn.XLOOKUP(C7,Services!$A$5:$A$10,Services!$C$5:$C$10,"")</f>
        <v/>
      </c>
      <c r="J7" s="12">
        <f>_xlfn.XLOOKUP(C7,Services!$A$5:$A$10,Services!$D$5:$D$10,0)</f>
        <v/>
      </c>
      <c r="K7" s="11">
        <f>"B-"&amp;TEXT(ROW()-4,"000")</f>
        <v/>
      </c>
    </row>
    <row r="8">
      <c r="A8" s="5" t="n">
        <v>46296</v>
      </c>
      <c r="B8" s="6" t="inlineStr">
        <is>
          <t>Ravina More</t>
        </is>
      </c>
      <c r="C8" s="6" t="inlineStr">
        <is>
          <t>Waxing</t>
        </is>
      </c>
      <c r="D8" s="6" t="inlineStr">
        <is>
          <t>Rani</t>
        </is>
      </c>
      <c r="E8" s="6" t="inlineStr">
        <is>
          <t>Cash</t>
        </is>
      </c>
      <c r="F8" s="6" t="n"/>
      <c r="G8" s="10">
        <f>IF(E8="Package",0,_xlfn.XLOOKUP(C8,Services!$A$5:$A$10,Services!$B$5:$B$10,0))</f>
        <v/>
      </c>
      <c r="H8" s="10">
        <f>_xlfn.XLOOKUP(C8,Services!$A$5:$A$10,Services!$B$5:$B$10,0)</f>
        <v/>
      </c>
      <c r="I8" s="11">
        <f>_xlfn.XLOOKUP(C8,Services!$A$5:$A$10,Services!$C$5:$C$10,"")</f>
        <v/>
      </c>
      <c r="J8" s="12">
        <f>_xlfn.XLOOKUP(C8,Services!$A$5:$A$10,Services!$D$5:$D$10,0)</f>
        <v/>
      </c>
      <c r="K8" s="11">
        <f>"B-"&amp;TEXT(ROW()-4,"000")</f>
        <v/>
      </c>
    </row>
    <row r="9">
      <c r="A9" s="5" t="n">
        <v>46297</v>
      </c>
      <c r="B9" s="6" t="inlineStr">
        <is>
          <t>Ruhi Shinde</t>
        </is>
      </c>
      <c r="C9" s="6" t="inlineStr">
        <is>
          <t>Hair spa</t>
        </is>
      </c>
      <c r="D9" s="6" t="inlineStr">
        <is>
          <t>Ravina</t>
        </is>
      </c>
      <c r="E9" s="6" t="inlineStr">
        <is>
          <t>Cash</t>
        </is>
      </c>
      <c r="F9" s="6" t="n"/>
      <c r="G9" s="10">
        <f>IF(E9="Package",0,_xlfn.XLOOKUP(C9,Services!$A$5:$A$10,Services!$B$5:$B$10,0))</f>
        <v/>
      </c>
      <c r="H9" s="10">
        <f>_xlfn.XLOOKUP(C9,Services!$A$5:$A$10,Services!$B$5:$B$10,0)</f>
        <v/>
      </c>
      <c r="I9" s="11">
        <f>_xlfn.XLOOKUP(C9,Services!$A$5:$A$10,Services!$C$5:$C$10,"")</f>
        <v/>
      </c>
      <c r="J9" s="12">
        <f>_xlfn.XLOOKUP(C9,Services!$A$5:$A$10,Services!$D$5:$D$10,0)</f>
        <v/>
      </c>
      <c r="K9" s="11">
        <f>"B-"&amp;TEXT(ROW()-4,"000")</f>
        <v/>
      </c>
    </row>
    <row r="10">
      <c r="A10" s="5" t="n">
        <v>46297</v>
      </c>
      <c r="B10" s="6" t="inlineStr">
        <is>
          <t>Zoya Khan</t>
        </is>
      </c>
      <c r="C10" s="6" t="inlineStr">
        <is>
          <t>Hair spa</t>
        </is>
      </c>
      <c r="D10" s="6" t="inlineStr">
        <is>
          <t>Zoya</t>
        </is>
      </c>
      <c r="E10" s="6" t="inlineStr">
        <is>
          <t>Cash</t>
        </is>
      </c>
      <c r="F10" s="6" t="n"/>
      <c r="G10" s="10">
        <f>IF(E10="Package",0,_xlfn.XLOOKUP(C10,Services!$A$5:$A$10,Services!$B$5:$B$10,0))</f>
        <v/>
      </c>
      <c r="H10" s="10">
        <f>_xlfn.XLOOKUP(C10,Services!$A$5:$A$10,Services!$B$5:$B$10,0)</f>
        <v/>
      </c>
      <c r="I10" s="11">
        <f>_xlfn.XLOOKUP(C10,Services!$A$5:$A$10,Services!$C$5:$C$10,"")</f>
        <v/>
      </c>
      <c r="J10" s="12">
        <f>_xlfn.XLOOKUP(C10,Services!$A$5:$A$10,Services!$D$5:$D$10,0)</f>
        <v/>
      </c>
      <c r="K10" s="11">
        <f>"B-"&amp;TEXT(ROW()-4,"000")</f>
        <v/>
      </c>
    </row>
    <row r="11">
      <c r="A11" s="5" t="n">
        <v>46297</v>
      </c>
      <c r="B11" s="6" t="inlineStr">
        <is>
          <t>Rani Kulkarni</t>
        </is>
      </c>
      <c r="C11" s="6" t="inlineStr">
        <is>
          <t>Waxing</t>
        </is>
      </c>
      <c r="D11" s="6" t="inlineStr">
        <is>
          <t>Ravina</t>
        </is>
      </c>
      <c r="E11" s="6" t="inlineStr">
        <is>
          <t>Package</t>
        </is>
      </c>
      <c r="F11" s="6" t="inlineStr">
        <is>
          <t>PK4</t>
        </is>
      </c>
      <c r="G11" s="10">
        <f>IF(E11="Package",0,_xlfn.XLOOKUP(C11,Services!$A$5:$A$10,Services!$B$5:$B$10,0))</f>
        <v/>
      </c>
      <c r="H11" s="10">
        <f>_xlfn.XLOOKUP(C11,Services!$A$5:$A$10,Services!$B$5:$B$10,0)</f>
        <v/>
      </c>
      <c r="I11" s="11">
        <f>_xlfn.XLOOKUP(C11,Services!$A$5:$A$10,Services!$C$5:$C$10,"")</f>
        <v/>
      </c>
      <c r="J11" s="12">
        <f>_xlfn.XLOOKUP(C11,Services!$A$5:$A$10,Services!$D$5:$D$10,0)</f>
        <v/>
      </c>
      <c r="K11" s="11">
        <f>"B-"&amp;TEXT(ROW()-4,"000")</f>
        <v/>
      </c>
    </row>
    <row r="12">
      <c r="A12" s="5" t="n">
        <v>46298</v>
      </c>
      <c r="B12" s="6" t="inlineStr">
        <is>
          <t>Ruhi Pawar</t>
        </is>
      </c>
      <c r="C12" s="6" t="inlineStr">
        <is>
          <t>Hair colour</t>
        </is>
      </c>
      <c r="D12" s="6" t="inlineStr">
        <is>
          <t>Zoya</t>
        </is>
      </c>
      <c r="E12" s="6" t="inlineStr">
        <is>
          <t>Cash</t>
        </is>
      </c>
      <c r="F12" s="6" t="n"/>
      <c r="G12" s="10">
        <f>IF(E12="Package",0,_xlfn.XLOOKUP(C12,Services!$A$5:$A$10,Services!$B$5:$B$10,0))</f>
        <v/>
      </c>
      <c r="H12" s="10">
        <f>_xlfn.XLOOKUP(C12,Services!$A$5:$A$10,Services!$B$5:$B$10,0)</f>
        <v/>
      </c>
      <c r="I12" s="11">
        <f>_xlfn.XLOOKUP(C12,Services!$A$5:$A$10,Services!$C$5:$C$10,"")</f>
        <v/>
      </c>
      <c r="J12" s="12">
        <f>_xlfn.XLOOKUP(C12,Services!$A$5:$A$10,Services!$D$5:$D$10,0)</f>
        <v/>
      </c>
      <c r="K12" s="11">
        <f>"B-"&amp;TEXT(ROW()-4,"000")</f>
        <v/>
      </c>
    </row>
    <row r="13">
      <c r="A13" s="5" t="n">
        <v>46298</v>
      </c>
      <c r="B13" s="6" t="inlineStr">
        <is>
          <t>Zoya Khan</t>
        </is>
      </c>
      <c r="C13" s="6" t="inlineStr">
        <is>
          <t>Hair colour</t>
        </is>
      </c>
      <c r="D13" s="6" t="inlineStr">
        <is>
          <t>Rani</t>
        </is>
      </c>
      <c r="E13" s="6" t="inlineStr">
        <is>
          <t>Card</t>
        </is>
      </c>
      <c r="F13" s="6" t="n"/>
      <c r="G13" s="10">
        <f>IF(E13="Package",0,_xlfn.XLOOKUP(C13,Services!$A$5:$A$10,Services!$B$5:$B$10,0))</f>
        <v/>
      </c>
      <c r="H13" s="10">
        <f>_xlfn.XLOOKUP(C13,Services!$A$5:$A$10,Services!$B$5:$B$10,0)</f>
        <v/>
      </c>
      <c r="I13" s="11">
        <f>_xlfn.XLOOKUP(C13,Services!$A$5:$A$10,Services!$C$5:$C$10,"")</f>
        <v/>
      </c>
      <c r="J13" s="12">
        <f>_xlfn.XLOOKUP(C13,Services!$A$5:$A$10,Services!$D$5:$D$10,0)</f>
        <v/>
      </c>
      <c r="K13" s="11">
        <f>"B-"&amp;TEXT(ROW()-4,"000")</f>
        <v/>
      </c>
    </row>
    <row r="14">
      <c r="A14" s="5" t="n">
        <v>46298</v>
      </c>
      <c r="B14" s="6" t="inlineStr">
        <is>
          <t>Zoya Khan</t>
        </is>
      </c>
      <c r="C14" s="6" t="inlineStr">
        <is>
          <t>Threading</t>
        </is>
      </c>
      <c r="D14" s="6" t="inlineStr">
        <is>
          <t>Rani</t>
        </is>
      </c>
      <c r="E14" s="6" t="inlineStr">
        <is>
          <t>UPI</t>
        </is>
      </c>
      <c r="F14" s="6" t="n"/>
      <c r="G14" s="10">
        <f>IF(E14="Package",0,_xlfn.XLOOKUP(C14,Services!$A$5:$A$10,Services!$B$5:$B$10,0))</f>
        <v/>
      </c>
      <c r="H14" s="10">
        <f>_xlfn.XLOOKUP(C14,Services!$A$5:$A$10,Services!$B$5:$B$10,0)</f>
        <v/>
      </c>
      <c r="I14" s="11">
        <f>_xlfn.XLOOKUP(C14,Services!$A$5:$A$10,Services!$C$5:$C$10,"")</f>
        <v/>
      </c>
      <c r="J14" s="12">
        <f>_xlfn.XLOOKUP(C14,Services!$A$5:$A$10,Services!$D$5:$D$10,0)</f>
        <v/>
      </c>
      <c r="K14" s="11">
        <f>"B-"&amp;TEXT(ROW()-4,"000")</f>
        <v/>
      </c>
    </row>
    <row r="15">
      <c r="A15" s="5" t="n">
        <v>46298</v>
      </c>
      <c r="B15" s="6" t="inlineStr">
        <is>
          <t>Shraddha Bagale</t>
        </is>
      </c>
      <c r="C15" s="6" t="inlineStr">
        <is>
          <t>Facial</t>
        </is>
      </c>
      <c r="D15" s="6" t="inlineStr">
        <is>
          <t>Rani</t>
        </is>
      </c>
      <c r="E15" s="6" t="inlineStr">
        <is>
          <t>Package</t>
        </is>
      </c>
      <c r="F15" s="6" t="inlineStr">
        <is>
          <t>PK1</t>
        </is>
      </c>
      <c r="G15" s="10">
        <f>IF(E15="Package",0,_xlfn.XLOOKUP(C15,Services!$A$5:$A$10,Services!$B$5:$B$10,0))</f>
        <v/>
      </c>
      <c r="H15" s="10">
        <f>_xlfn.XLOOKUP(C15,Services!$A$5:$A$10,Services!$B$5:$B$10,0)</f>
        <v/>
      </c>
      <c r="I15" s="11">
        <f>_xlfn.XLOOKUP(C15,Services!$A$5:$A$10,Services!$C$5:$C$10,"")</f>
        <v/>
      </c>
      <c r="J15" s="12">
        <f>_xlfn.XLOOKUP(C15,Services!$A$5:$A$10,Services!$D$5:$D$10,0)</f>
        <v/>
      </c>
      <c r="K15" s="11">
        <f>"B-"&amp;TEXT(ROW()-4,"000")</f>
        <v/>
      </c>
    </row>
    <row r="16">
      <c r="A16" s="5" t="n">
        <v>46299</v>
      </c>
      <c r="B16" s="6" t="inlineStr">
        <is>
          <t>Ruhi Shinde</t>
        </is>
      </c>
      <c r="C16" s="6" t="inlineStr">
        <is>
          <t>Hair colour</t>
        </is>
      </c>
      <c r="D16" s="6" t="inlineStr">
        <is>
          <t>Zoya</t>
        </is>
      </c>
      <c r="E16" s="6" t="inlineStr">
        <is>
          <t>Cash</t>
        </is>
      </c>
      <c r="F16" s="6" t="n"/>
      <c r="G16" s="10">
        <f>IF(E16="Package",0,_xlfn.XLOOKUP(C16,Services!$A$5:$A$10,Services!$B$5:$B$10,0))</f>
        <v/>
      </c>
      <c r="H16" s="10">
        <f>_xlfn.XLOOKUP(C16,Services!$A$5:$A$10,Services!$B$5:$B$10,0)</f>
        <v/>
      </c>
      <c r="I16" s="11">
        <f>_xlfn.XLOOKUP(C16,Services!$A$5:$A$10,Services!$C$5:$C$10,"")</f>
        <v/>
      </c>
      <c r="J16" s="12">
        <f>_xlfn.XLOOKUP(C16,Services!$A$5:$A$10,Services!$D$5:$D$10,0)</f>
        <v/>
      </c>
      <c r="K16" s="11">
        <f>"B-"&amp;TEXT(ROW()-4,"000")</f>
        <v/>
      </c>
    </row>
    <row r="17">
      <c r="A17" s="5" t="n">
        <v>46299</v>
      </c>
      <c r="B17" s="6" t="inlineStr">
        <is>
          <t>Ruhi Shinde</t>
        </is>
      </c>
      <c r="C17" s="6" t="inlineStr">
        <is>
          <t>Haircut</t>
        </is>
      </c>
      <c r="D17" s="6" t="inlineStr">
        <is>
          <t>Zoya</t>
        </is>
      </c>
      <c r="E17" s="6" t="inlineStr">
        <is>
          <t>Card</t>
        </is>
      </c>
      <c r="F17" s="6" t="n"/>
      <c r="G17" s="10">
        <f>IF(E17="Package",0,_xlfn.XLOOKUP(C17,Services!$A$5:$A$10,Services!$B$5:$B$10,0))</f>
        <v/>
      </c>
      <c r="H17" s="10">
        <f>_xlfn.XLOOKUP(C17,Services!$A$5:$A$10,Services!$B$5:$B$10,0)</f>
        <v/>
      </c>
      <c r="I17" s="11">
        <f>_xlfn.XLOOKUP(C17,Services!$A$5:$A$10,Services!$C$5:$C$10,"")</f>
        <v/>
      </c>
      <c r="J17" s="12">
        <f>_xlfn.XLOOKUP(C17,Services!$A$5:$A$10,Services!$D$5:$D$10,0)</f>
        <v/>
      </c>
      <c r="K17" s="11">
        <f>"B-"&amp;TEXT(ROW()-4,"000")</f>
        <v/>
      </c>
    </row>
    <row r="18">
      <c r="A18" s="5" t="n">
        <v>46299</v>
      </c>
      <c r="B18" s="6" t="inlineStr">
        <is>
          <t>Zoya Shaikh</t>
        </is>
      </c>
      <c r="C18" s="6" t="inlineStr">
        <is>
          <t>Facial</t>
        </is>
      </c>
      <c r="D18" s="6" t="inlineStr">
        <is>
          <t>Rani</t>
        </is>
      </c>
      <c r="E18" s="6" t="inlineStr">
        <is>
          <t>Package</t>
        </is>
      </c>
      <c r="F18" s="6" t="inlineStr">
        <is>
          <t>PK3</t>
        </is>
      </c>
      <c r="G18" s="10">
        <f>IF(E18="Package",0,_xlfn.XLOOKUP(C18,Services!$A$5:$A$10,Services!$B$5:$B$10,0))</f>
        <v/>
      </c>
      <c r="H18" s="10">
        <f>_xlfn.XLOOKUP(C18,Services!$A$5:$A$10,Services!$B$5:$B$10,0)</f>
        <v/>
      </c>
      <c r="I18" s="11">
        <f>_xlfn.XLOOKUP(C18,Services!$A$5:$A$10,Services!$C$5:$C$10,"")</f>
        <v/>
      </c>
      <c r="J18" s="12">
        <f>_xlfn.XLOOKUP(C18,Services!$A$5:$A$10,Services!$D$5:$D$10,0)</f>
        <v/>
      </c>
      <c r="K18" s="11">
        <f>"B-"&amp;TEXT(ROW()-4,"000")</f>
        <v/>
      </c>
    </row>
    <row r="19">
      <c r="A19" s="5" t="n">
        <v>46300</v>
      </c>
      <c r="B19" s="6" t="inlineStr">
        <is>
          <t>Ravina More</t>
        </is>
      </c>
      <c r="C19" s="6" t="inlineStr">
        <is>
          <t>Hair spa</t>
        </is>
      </c>
      <c r="D19" s="6" t="inlineStr">
        <is>
          <t>Ravina</t>
        </is>
      </c>
      <c r="E19" s="6" t="inlineStr">
        <is>
          <t>Cash</t>
        </is>
      </c>
      <c r="F19" s="6" t="n"/>
      <c r="G19" s="10">
        <f>IF(E19="Package",0,_xlfn.XLOOKUP(C19,Services!$A$5:$A$10,Services!$B$5:$B$10,0))</f>
        <v/>
      </c>
      <c r="H19" s="10">
        <f>_xlfn.XLOOKUP(C19,Services!$A$5:$A$10,Services!$B$5:$B$10,0)</f>
        <v/>
      </c>
      <c r="I19" s="11">
        <f>_xlfn.XLOOKUP(C19,Services!$A$5:$A$10,Services!$C$5:$C$10,"")</f>
        <v/>
      </c>
      <c r="J19" s="12">
        <f>_xlfn.XLOOKUP(C19,Services!$A$5:$A$10,Services!$D$5:$D$10,0)</f>
        <v/>
      </c>
      <c r="K19" s="11">
        <f>"B-"&amp;TEXT(ROW()-4,"000")</f>
        <v/>
      </c>
    </row>
    <row r="20">
      <c r="A20" s="5" t="n">
        <v>46300</v>
      </c>
      <c r="B20" s="6" t="inlineStr">
        <is>
          <t>Shraddha Jadhav</t>
        </is>
      </c>
      <c r="C20" s="6" t="inlineStr">
        <is>
          <t>Haircut</t>
        </is>
      </c>
      <c r="D20" s="6" t="inlineStr">
        <is>
          <t>Rani</t>
        </is>
      </c>
      <c r="E20" s="6" t="inlineStr">
        <is>
          <t>UPI</t>
        </is>
      </c>
      <c r="F20" s="6" t="n"/>
      <c r="G20" s="10">
        <f>IF(E20="Package",0,_xlfn.XLOOKUP(C20,Services!$A$5:$A$10,Services!$B$5:$B$10,0))</f>
        <v/>
      </c>
      <c r="H20" s="10">
        <f>_xlfn.XLOOKUP(C20,Services!$A$5:$A$10,Services!$B$5:$B$10,0)</f>
        <v/>
      </c>
      <c r="I20" s="11">
        <f>_xlfn.XLOOKUP(C20,Services!$A$5:$A$10,Services!$C$5:$C$10,"")</f>
        <v/>
      </c>
      <c r="J20" s="12">
        <f>_xlfn.XLOOKUP(C20,Services!$A$5:$A$10,Services!$D$5:$D$10,0)</f>
        <v/>
      </c>
      <c r="K20" s="11">
        <f>"B-"&amp;TEXT(ROW()-4,"000")</f>
        <v/>
      </c>
    </row>
    <row r="21">
      <c r="A21" s="5" t="n">
        <v>46300</v>
      </c>
      <c r="B21" s="6" t="inlineStr">
        <is>
          <t>Ruhi Shinde</t>
        </is>
      </c>
      <c r="C21" s="6" t="inlineStr">
        <is>
          <t>Hair spa</t>
        </is>
      </c>
      <c r="D21" s="6" t="inlineStr">
        <is>
          <t>Rani</t>
        </is>
      </c>
      <c r="E21" s="6" t="inlineStr">
        <is>
          <t>UPI</t>
        </is>
      </c>
      <c r="F21" s="6" t="n"/>
      <c r="G21" s="10">
        <f>IF(E21="Package",0,_xlfn.XLOOKUP(C21,Services!$A$5:$A$10,Services!$B$5:$B$10,0))</f>
        <v/>
      </c>
      <c r="H21" s="10">
        <f>_xlfn.XLOOKUP(C21,Services!$A$5:$A$10,Services!$B$5:$B$10,0)</f>
        <v/>
      </c>
      <c r="I21" s="11">
        <f>_xlfn.XLOOKUP(C21,Services!$A$5:$A$10,Services!$C$5:$C$10,"")</f>
        <v/>
      </c>
      <c r="J21" s="12">
        <f>_xlfn.XLOOKUP(C21,Services!$A$5:$A$10,Services!$D$5:$D$10,0)</f>
        <v/>
      </c>
      <c r="K21" s="11">
        <f>"B-"&amp;TEXT(ROW()-4,"000")</f>
        <v/>
      </c>
    </row>
    <row r="22">
      <c r="A22" s="5" t="n">
        <v>46300</v>
      </c>
      <c r="B22" s="6" t="inlineStr">
        <is>
          <t>Ruhi Bagale</t>
        </is>
      </c>
      <c r="C22" s="6" t="inlineStr">
        <is>
          <t>Hair spa</t>
        </is>
      </c>
      <c r="D22" s="6" t="inlineStr">
        <is>
          <t>Rani</t>
        </is>
      </c>
      <c r="E22" s="6" t="inlineStr">
        <is>
          <t>Package</t>
        </is>
      </c>
      <c r="F22" s="6" t="inlineStr">
        <is>
          <t>PK2</t>
        </is>
      </c>
      <c r="G22" s="10">
        <f>IF(E22="Package",0,_xlfn.XLOOKUP(C22,Services!$A$5:$A$10,Services!$B$5:$B$10,0))</f>
        <v/>
      </c>
      <c r="H22" s="10">
        <f>_xlfn.XLOOKUP(C22,Services!$A$5:$A$10,Services!$B$5:$B$10,0)</f>
        <v/>
      </c>
      <c r="I22" s="11">
        <f>_xlfn.XLOOKUP(C22,Services!$A$5:$A$10,Services!$C$5:$C$10,"")</f>
        <v/>
      </c>
      <c r="J22" s="12">
        <f>_xlfn.XLOOKUP(C22,Services!$A$5:$A$10,Services!$D$5:$D$10,0)</f>
        <v/>
      </c>
      <c r="K22" s="11">
        <f>"B-"&amp;TEXT(ROW()-4,"000")</f>
        <v/>
      </c>
    </row>
    <row r="23">
      <c r="A23" s="5" t="n">
        <v>46302</v>
      </c>
      <c r="B23" s="6" t="inlineStr">
        <is>
          <t>Shraddha Jadhav</t>
        </is>
      </c>
      <c r="C23" s="6" t="inlineStr">
        <is>
          <t>Waxing</t>
        </is>
      </c>
      <c r="D23" s="6" t="inlineStr">
        <is>
          <t>Ravina</t>
        </is>
      </c>
      <c r="E23" s="6" t="inlineStr">
        <is>
          <t>UPI</t>
        </is>
      </c>
      <c r="F23" s="6" t="n"/>
      <c r="G23" s="10">
        <f>IF(E23="Package",0,_xlfn.XLOOKUP(C23,Services!$A$5:$A$10,Services!$B$5:$B$10,0))</f>
        <v/>
      </c>
      <c r="H23" s="10">
        <f>_xlfn.XLOOKUP(C23,Services!$A$5:$A$10,Services!$B$5:$B$10,0)</f>
        <v/>
      </c>
      <c r="I23" s="11">
        <f>_xlfn.XLOOKUP(C23,Services!$A$5:$A$10,Services!$C$5:$C$10,"")</f>
        <v/>
      </c>
      <c r="J23" s="12">
        <f>_xlfn.XLOOKUP(C23,Services!$A$5:$A$10,Services!$D$5:$D$10,0)</f>
        <v/>
      </c>
      <c r="K23" s="11">
        <f>"B-"&amp;TEXT(ROW()-4,"000")</f>
        <v/>
      </c>
    </row>
    <row r="24">
      <c r="A24" s="5" t="n">
        <v>46302</v>
      </c>
      <c r="B24" s="6" t="inlineStr">
        <is>
          <t>Ravina More</t>
        </is>
      </c>
      <c r="C24" s="6" t="inlineStr">
        <is>
          <t>Threading</t>
        </is>
      </c>
      <c r="D24" s="6" t="inlineStr">
        <is>
          <t>Rani</t>
        </is>
      </c>
      <c r="E24" s="6" t="inlineStr">
        <is>
          <t>Card</t>
        </is>
      </c>
      <c r="F24" s="6" t="n"/>
      <c r="G24" s="10">
        <f>IF(E24="Package",0,_xlfn.XLOOKUP(C24,Services!$A$5:$A$10,Services!$B$5:$B$10,0))</f>
        <v/>
      </c>
      <c r="H24" s="10">
        <f>_xlfn.XLOOKUP(C24,Services!$A$5:$A$10,Services!$B$5:$B$10,0)</f>
        <v/>
      </c>
      <c r="I24" s="11">
        <f>_xlfn.XLOOKUP(C24,Services!$A$5:$A$10,Services!$C$5:$C$10,"")</f>
        <v/>
      </c>
      <c r="J24" s="12">
        <f>_xlfn.XLOOKUP(C24,Services!$A$5:$A$10,Services!$D$5:$D$10,0)</f>
        <v/>
      </c>
      <c r="K24" s="11">
        <f>"B-"&amp;TEXT(ROW()-4,"000")</f>
        <v/>
      </c>
    </row>
    <row r="25">
      <c r="A25" s="5" t="n">
        <v>46302</v>
      </c>
      <c r="B25" s="6" t="inlineStr">
        <is>
          <t>Rani Patil</t>
        </is>
      </c>
      <c r="C25" s="6" t="inlineStr">
        <is>
          <t>Threading</t>
        </is>
      </c>
      <c r="D25" s="6" t="inlineStr">
        <is>
          <t>Ravina</t>
        </is>
      </c>
      <c r="E25" s="6" t="inlineStr">
        <is>
          <t>UPI</t>
        </is>
      </c>
      <c r="F25" s="6" t="n"/>
      <c r="G25" s="10">
        <f>IF(E25="Package",0,_xlfn.XLOOKUP(C25,Services!$A$5:$A$10,Services!$B$5:$B$10,0))</f>
        <v/>
      </c>
      <c r="H25" s="10">
        <f>_xlfn.XLOOKUP(C25,Services!$A$5:$A$10,Services!$B$5:$B$10,0)</f>
        <v/>
      </c>
      <c r="I25" s="11">
        <f>_xlfn.XLOOKUP(C25,Services!$A$5:$A$10,Services!$C$5:$C$10,"")</f>
        <v/>
      </c>
      <c r="J25" s="12">
        <f>_xlfn.XLOOKUP(C25,Services!$A$5:$A$10,Services!$D$5:$D$10,0)</f>
        <v/>
      </c>
      <c r="K25" s="11">
        <f>"B-"&amp;TEXT(ROW()-4,"000")</f>
        <v/>
      </c>
    </row>
    <row r="26">
      <c r="A26" s="5" t="n">
        <v>46303</v>
      </c>
      <c r="B26" s="6" t="inlineStr">
        <is>
          <t>Ravina More</t>
        </is>
      </c>
      <c r="C26" s="6" t="inlineStr">
        <is>
          <t>Haircut</t>
        </is>
      </c>
      <c r="D26" s="6" t="inlineStr">
        <is>
          <t>Zoya</t>
        </is>
      </c>
      <c r="E26" s="6" t="inlineStr">
        <is>
          <t>UPI</t>
        </is>
      </c>
      <c r="F26" s="6" t="n"/>
      <c r="G26" s="10">
        <f>IF(E26="Package",0,_xlfn.XLOOKUP(C26,Services!$A$5:$A$10,Services!$B$5:$B$10,0))</f>
        <v/>
      </c>
      <c r="H26" s="10">
        <f>_xlfn.XLOOKUP(C26,Services!$A$5:$A$10,Services!$B$5:$B$10,0)</f>
        <v/>
      </c>
      <c r="I26" s="11">
        <f>_xlfn.XLOOKUP(C26,Services!$A$5:$A$10,Services!$C$5:$C$10,"")</f>
        <v/>
      </c>
      <c r="J26" s="12">
        <f>_xlfn.XLOOKUP(C26,Services!$A$5:$A$10,Services!$D$5:$D$10,0)</f>
        <v/>
      </c>
      <c r="K26" s="11">
        <f>"B-"&amp;TEXT(ROW()-4,"000")</f>
        <v/>
      </c>
    </row>
    <row r="27">
      <c r="A27" s="5" t="n">
        <v>46303</v>
      </c>
      <c r="B27" s="6" t="inlineStr">
        <is>
          <t>Ruhi Shinde</t>
        </is>
      </c>
      <c r="C27" s="6" t="inlineStr">
        <is>
          <t>Haircut</t>
        </is>
      </c>
      <c r="D27" s="6" t="inlineStr">
        <is>
          <t>Zoya</t>
        </is>
      </c>
      <c r="E27" s="6" t="inlineStr">
        <is>
          <t>Card</t>
        </is>
      </c>
      <c r="F27" s="6" t="n"/>
      <c r="G27" s="10">
        <f>IF(E27="Package",0,_xlfn.XLOOKUP(C27,Services!$A$5:$A$10,Services!$B$5:$B$10,0))</f>
        <v/>
      </c>
      <c r="H27" s="10">
        <f>_xlfn.XLOOKUP(C27,Services!$A$5:$A$10,Services!$B$5:$B$10,0)</f>
        <v/>
      </c>
      <c r="I27" s="11">
        <f>_xlfn.XLOOKUP(C27,Services!$A$5:$A$10,Services!$C$5:$C$10,"")</f>
        <v/>
      </c>
      <c r="J27" s="12">
        <f>_xlfn.XLOOKUP(C27,Services!$A$5:$A$10,Services!$D$5:$D$10,0)</f>
        <v/>
      </c>
      <c r="K27" s="11">
        <f>"B-"&amp;TEXT(ROW()-4,"000")</f>
        <v/>
      </c>
    </row>
    <row r="28">
      <c r="A28" s="5" t="n">
        <v>46304</v>
      </c>
      <c r="B28" s="6" t="inlineStr">
        <is>
          <t>Ruhi Shinde</t>
        </is>
      </c>
      <c r="C28" s="6" t="inlineStr">
        <is>
          <t>Hair spa</t>
        </is>
      </c>
      <c r="D28" s="6" t="inlineStr">
        <is>
          <t>Ravina</t>
        </is>
      </c>
      <c r="E28" s="6" t="inlineStr">
        <is>
          <t>Cash</t>
        </is>
      </c>
      <c r="F28" s="6" t="n"/>
      <c r="G28" s="10">
        <f>IF(E28="Package",0,_xlfn.XLOOKUP(C28,Services!$A$5:$A$10,Services!$B$5:$B$10,0))</f>
        <v/>
      </c>
      <c r="H28" s="10">
        <f>_xlfn.XLOOKUP(C28,Services!$A$5:$A$10,Services!$B$5:$B$10,0)</f>
        <v/>
      </c>
      <c r="I28" s="11">
        <f>_xlfn.XLOOKUP(C28,Services!$A$5:$A$10,Services!$C$5:$C$10,"")</f>
        <v/>
      </c>
      <c r="J28" s="12">
        <f>_xlfn.XLOOKUP(C28,Services!$A$5:$A$10,Services!$D$5:$D$10,0)</f>
        <v/>
      </c>
      <c r="K28" s="11">
        <f>"B-"&amp;TEXT(ROW()-4,"000")</f>
        <v/>
      </c>
    </row>
    <row r="29">
      <c r="A29" s="5" t="n">
        <v>46304</v>
      </c>
      <c r="B29" s="6" t="inlineStr">
        <is>
          <t>Shraddha Jadhav</t>
        </is>
      </c>
      <c r="C29" s="6" t="inlineStr">
        <is>
          <t>Hair colour</t>
        </is>
      </c>
      <c r="D29" s="6" t="inlineStr">
        <is>
          <t>Ravina</t>
        </is>
      </c>
      <c r="E29" s="6" t="inlineStr">
        <is>
          <t>UPI</t>
        </is>
      </c>
      <c r="F29" s="6" t="n"/>
      <c r="G29" s="10">
        <f>IF(E29="Package",0,_xlfn.XLOOKUP(C29,Services!$A$5:$A$10,Services!$B$5:$B$10,0))</f>
        <v/>
      </c>
      <c r="H29" s="10">
        <f>_xlfn.XLOOKUP(C29,Services!$A$5:$A$10,Services!$B$5:$B$10,0)</f>
        <v/>
      </c>
      <c r="I29" s="11">
        <f>_xlfn.XLOOKUP(C29,Services!$A$5:$A$10,Services!$C$5:$C$10,"")</f>
        <v/>
      </c>
      <c r="J29" s="12">
        <f>_xlfn.XLOOKUP(C29,Services!$A$5:$A$10,Services!$D$5:$D$10,0)</f>
        <v/>
      </c>
      <c r="K29" s="11">
        <f>"B-"&amp;TEXT(ROW()-4,"000")</f>
        <v/>
      </c>
    </row>
    <row r="30">
      <c r="A30" s="5" t="n">
        <v>46304</v>
      </c>
      <c r="B30" s="6" t="inlineStr">
        <is>
          <t>Ravina More</t>
        </is>
      </c>
      <c r="C30" s="6" t="inlineStr">
        <is>
          <t>Haircut</t>
        </is>
      </c>
      <c r="D30" s="6" t="inlineStr">
        <is>
          <t>Zoya</t>
        </is>
      </c>
      <c r="E30" s="6" t="inlineStr">
        <is>
          <t>Card</t>
        </is>
      </c>
      <c r="F30" s="6" t="n"/>
      <c r="G30" s="10">
        <f>IF(E30="Package",0,_xlfn.XLOOKUP(C30,Services!$A$5:$A$10,Services!$B$5:$B$10,0))</f>
        <v/>
      </c>
      <c r="H30" s="10">
        <f>_xlfn.XLOOKUP(C30,Services!$A$5:$A$10,Services!$B$5:$B$10,0)</f>
        <v/>
      </c>
      <c r="I30" s="11">
        <f>_xlfn.XLOOKUP(C30,Services!$A$5:$A$10,Services!$C$5:$C$10,"")</f>
        <v/>
      </c>
      <c r="J30" s="12">
        <f>_xlfn.XLOOKUP(C30,Services!$A$5:$A$10,Services!$D$5:$D$10,0)</f>
        <v/>
      </c>
      <c r="K30" s="11">
        <f>"B-"&amp;TEXT(ROW()-4,"000")</f>
        <v/>
      </c>
    </row>
    <row r="31">
      <c r="A31" s="5" t="n">
        <v>46304</v>
      </c>
      <c r="B31" s="6" t="inlineStr">
        <is>
          <t>Shraddha Bagale</t>
        </is>
      </c>
      <c r="C31" s="6" t="inlineStr">
        <is>
          <t>Facial</t>
        </is>
      </c>
      <c r="D31" s="6" t="inlineStr">
        <is>
          <t>Rani</t>
        </is>
      </c>
      <c r="E31" s="6" t="inlineStr">
        <is>
          <t>Package</t>
        </is>
      </c>
      <c r="F31" s="6" t="inlineStr">
        <is>
          <t>PK1</t>
        </is>
      </c>
      <c r="G31" s="10">
        <f>IF(E31="Package",0,_xlfn.XLOOKUP(C31,Services!$A$5:$A$10,Services!$B$5:$B$10,0))</f>
        <v/>
      </c>
      <c r="H31" s="10">
        <f>_xlfn.XLOOKUP(C31,Services!$A$5:$A$10,Services!$B$5:$B$10,0)</f>
        <v/>
      </c>
      <c r="I31" s="11">
        <f>_xlfn.XLOOKUP(C31,Services!$A$5:$A$10,Services!$C$5:$C$10,"")</f>
        <v/>
      </c>
      <c r="J31" s="12">
        <f>_xlfn.XLOOKUP(C31,Services!$A$5:$A$10,Services!$D$5:$D$10,0)</f>
        <v/>
      </c>
      <c r="K31" s="11">
        <f>"B-"&amp;TEXT(ROW()-4,"000")</f>
        <v/>
      </c>
    </row>
    <row r="32">
      <c r="A32" s="5" t="n">
        <v>46305</v>
      </c>
      <c r="B32" s="6" t="inlineStr">
        <is>
          <t>Ruhi Pawar</t>
        </is>
      </c>
      <c r="C32" s="6" t="inlineStr">
        <is>
          <t>Hair colour</t>
        </is>
      </c>
      <c r="D32" s="6" t="inlineStr">
        <is>
          <t>Ravina</t>
        </is>
      </c>
      <c r="E32" s="6" t="inlineStr">
        <is>
          <t>UPI</t>
        </is>
      </c>
      <c r="F32" s="6" t="n"/>
      <c r="G32" s="10">
        <f>IF(E32="Package",0,_xlfn.XLOOKUP(C32,Services!$A$5:$A$10,Services!$B$5:$B$10,0))</f>
        <v/>
      </c>
      <c r="H32" s="10">
        <f>_xlfn.XLOOKUP(C32,Services!$A$5:$A$10,Services!$B$5:$B$10,0)</f>
        <v/>
      </c>
      <c r="I32" s="11">
        <f>_xlfn.XLOOKUP(C32,Services!$A$5:$A$10,Services!$C$5:$C$10,"")</f>
        <v/>
      </c>
      <c r="J32" s="12">
        <f>_xlfn.XLOOKUP(C32,Services!$A$5:$A$10,Services!$D$5:$D$10,0)</f>
        <v/>
      </c>
      <c r="K32" s="11">
        <f>"B-"&amp;TEXT(ROW()-4,"000")</f>
        <v/>
      </c>
    </row>
    <row r="33">
      <c r="A33" s="5" t="n">
        <v>46305</v>
      </c>
      <c r="B33" s="6" t="inlineStr">
        <is>
          <t>Ruhi Shinde</t>
        </is>
      </c>
      <c r="C33" s="6" t="inlineStr">
        <is>
          <t>Haircut</t>
        </is>
      </c>
      <c r="D33" s="6" t="inlineStr">
        <is>
          <t>Zoya</t>
        </is>
      </c>
      <c r="E33" s="6" t="inlineStr">
        <is>
          <t>Cash</t>
        </is>
      </c>
      <c r="F33" s="6" t="n"/>
      <c r="G33" s="10">
        <f>IF(E33="Package",0,_xlfn.XLOOKUP(C33,Services!$A$5:$A$10,Services!$B$5:$B$10,0))</f>
        <v/>
      </c>
      <c r="H33" s="10">
        <f>_xlfn.XLOOKUP(C33,Services!$A$5:$A$10,Services!$B$5:$B$10,0)</f>
        <v/>
      </c>
      <c r="I33" s="11">
        <f>_xlfn.XLOOKUP(C33,Services!$A$5:$A$10,Services!$C$5:$C$10,"")</f>
        <v/>
      </c>
      <c r="J33" s="12">
        <f>_xlfn.XLOOKUP(C33,Services!$A$5:$A$10,Services!$D$5:$D$10,0)</f>
        <v/>
      </c>
      <c r="K33" s="11">
        <f>"B-"&amp;TEXT(ROW()-4,"000")</f>
        <v/>
      </c>
    </row>
    <row r="34">
      <c r="A34" s="5" t="n">
        <v>46305</v>
      </c>
      <c r="B34" s="6" t="inlineStr">
        <is>
          <t>Zoya Khan</t>
        </is>
      </c>
      <c r="C34" s="6" t="inlineStr">
        <is>
          <t>Waxing</t>
        </is>
      </c>
      <c r="D34" s="6" t="inlineStr">
        <is>
          <t>Rani</t>
        </is>
      </c>
      <c r="E34" s="6" t="inlineStr">
        <is>
          <t>UPI</t>
        </is>
      </c>
      <c r="F34" s="6" t="n"/>
      <c r="G34" s="10">
        <f>IF(E34="Package",0,_xlfn.XLOOKUP(C34,Services!$A$5:$A$10,Services!$B$5:$B$10,0))</f>
        <v/>
      </c>
      <c r="H34" s="10">
        <f>_xlfn.XLOOKUP(C34,Services!$A$5:$A$10,Services!$B$5:$B$10,0)</f>
        <v/>
      </c>
      <c r="I34" s="11">
        <f>_xlfn.XLOOKUP(C34,Services!$A$5:$A$10,Services!$C$5:$C$10,"")</f>
        <v/>
      </c>
      <c r="J34" s="12">
        <f>_xlfn.XLOOKUP(C34,Services!$A$5:$A$10,Services!$D$5:$D$10,0)</f>
        <v/>
      </c>
      <c r="K34" s="11">
        <f>"B-"&amp;TEXT(ROW()-4,"000")</f>
        <v/>
      </c>
    </row>
    <row r="35">
      <c r="A35" s="5" t="n">
        <v>46305</v>
      </c>
      <c r="B35" s="6" t="inlineStr">
        <is>
          <t>Rani Kulkarni</t>
        </is>
      </c>
      <c r="C35" s="6" t="inlineStr">
        <is>
          <t>Waxing</t>
        </is>
      </c>
      <c r="D35" s="6" t="inlineStr">
        <is>
          <t>Ravina</t>
        </is>
      </c>
      <c r="E35" s="6" t="inlineStr">
        <is>
          <t>Package</t>
        </is>
      </c>
      <c r="F35" s="6" t="inlineStr">
        <is>
          <t>PK4</t>
        </is>
      </c>
      <c r="G35" s="10">
        <f>IF(E35="Package",0,_xlfn.XLOOKUP(C35,Services!$A$5:$A$10,Services!$B$5:$B$10,0))</f>
        <v/>
      </c>
      <c r="H35" s="10">
        <f>_xlfn.XLOOKUP(C35,Services!$A$5:$A$10,Services!$B$5:$B$10,0)</f>
        <v/>
      </c>
      <c r="I35" s="11">
        <f>_xlfn.XLOOKUP(C35,Services!$A$5:$A$10,Services!$C$5:$C$10,"")</f>
        <v/>
      </c>
      <c r="J35" s="12">
        <f>_xlfn.XLOOKUP(C35,Services!$A$5:$A$10,Services!$D$5:$D$10,0)</f>
        <v/>
      </c>
      <c r="K35" s="11">
        <f>"B-"&amp;TEXT(ROW()-4,"000")</f>
        <v/>
      </c>
    </row>
    <row r="36">
      <c r="A36" s="5" t="n">
        <v>46306</v>
      </c>
      <c r="B36" s="6" t="inlineStr">
        <is>
          <t>Ravina More</t>
        </is>
      </c>
      <c r="C36" s="6" t="inlineStr">
        <is>
          <t>Threading</t>
        </is>
      </c>
      <c r="D36" s="6" t="inlineStr">
        <is>
          <t>Zoya</t>
        </is>
      </c>
      <c r="E36" s="6" t="inlineStr">
        <is>
          <t>Cash</t>
        </is>
      </c>
      <c r="F36" s="6" t="n"/>
      <c r="G36" s="10">
        <f>IF(E36="Package",0,_xlfn.XLOOKUP(C36,Services!$A$5:$A$10,Services!$B$5:$B$10,0))</f>
        <v/>
      </c>
      <c r="H36" s="10">
        <f>_xlfn.XLOOKUP(C36,Services!$A$5:$A$10,Services!$B$5:$B$10,0)</f>
        <v/>
      </c>
      <c r="I36" s="11">
        <f>_xlfn.XLOOKUP(C36,Services!$A$5:$A$10,Services!$C$5:$C$10,"")</f>
        <v/>
      </c>
      <c r="J36" s="12">
        <f>_xlfn.XLOOKUP(C36,Services!$A$5:$A$10,Services!$D$5:$D$10,0)</f>
        <v/>
      </c>
      <c r="K36" s="11">
        <f>"B-"&amp;TEXT(ROW()-4,"000")</f>
        <v/>
      </c>
    </row>
    <row r="37">
      <c r="A37" s="5" t="n">
        <v>46306</v>
      </c>
      <c r="B37" s="6" t="inlineStr">
        <is>
          <t>Ravina More</t>
        </is>
      </c>
      <c r="C37" s="6" t="inlineStr">
        <is>
          <t>Hair colour</t>
        </is>
      </c>
      <c r="D37" s="6" t="inlineStr">
        <is>
          <t>Zoya</t>
        </is>
      </c>
      <c r="E37" s="6" t="inlineStr">
        <is>
          <t>Card</t>
        </is>
      </c>
      <c r="F37" s="6" t="n"/>
      <c r="G37" s="10">
        <f>IF(E37="Package",0,_xlfn.XLOOKUP(C37,Services!$A$5:$A$10,Services!$B$5:$B$10,0))</f>
        <v/>
      </c>
      <c r="H37" s="10">
        <f>_xlfn.XLOOKUP(C37,Services!$A$5:$A$10,Services!$B$5:$B$10,0)</f>
        <v/>
      </c>
      <c r="I37" s="11">
        <f>_xlfn.XLOOKUP(C37,Services!$A$5:$A$10,Services!$C$5:$C$10,"")</f>
        <v/>
      </c>
      <c r="J37" s="12">
        <f>_xlfn.XLOOKUP(C37,Services!$A$5:$A$10,Services!$D$5:$D$10,0)</f>
        <v/>
      </c>
      <c r="K37" s="11">
        <f>"B-"&amp;TEXT(ROW()-4,"000")</f>
        <v/>
      </c>
    </row>
    <row r="38">
      <c r="A38" s="5" t="n">
        <v>46306</v>
      </c>
      <c r="B38" s="6" t="inlineStr">
        <is>
          <t>Shraddha Jadhav</t>
        </is>
      </c>
      <c r="C38" s="6" t="inlineStr">
        <is>
          <t>Hair spa</t>
        </is>
      </c>
      <c r="D38" s="6" t="inlineStr">
        <is>
          <t>Rani</t>
        </is>
      </c>
      <c r="E38" s="6" t="inlineStr">
        <is>
          <t>Card</t>
        </is>
      </c>
      <c r="F38" s="6" t="n"/>
      <c r="G38" s="10">
        <f>IF(E38="Package",0,_xlfn.XLOOKUP(C38,Services!$A$5:$A$10,Services!$B$5:$B$10,0))</f>
        <v/>
      </c>
      <c r="H38" s="10">
        <f>_xlfn.XLOOKUP(C38,Services!$A$5:$A$10,Services!$B$5:$B$10,0)</f>
        <v/>
      </c>
      <c r="I38" s="11">
        <f>_xlfn.XLOOKUP(C38,Services!$A$5:$A$10,Services!$C$5:$C$10,"")</f>
        <v/>
      </c>
      <c r="J38" s="12">
        <f>_xlfn.XLOOKUP(C38,Services!$A$5:$A$10,Services!$D$5:$D$10,0)</f>
        <v/>
      </c>
      <c r="K38" s="11">
        <f>"B-"&amp;TEXT(ROW()-4,"000")</f>
        <v/>
      </c>
    </row>
    <row r="39">
      <c r="A39" s="5" t="n">
        <v>46306</v>
      </c>
      <c r="B39" s="6" t="inlineStr">
        <is>
          <t>Zoya Khan</t>
        </is>
      </c>
      <c r="C39" s="6" t="inlineStr">
        <is>
          <t>Haircut</t>
        </is>
      </c>
      <c r="D39" s="6" t="inlineStr">
        <is>
          <t>Ravina</t>
        </is>
      </c>
      <c r="E39" s="6" t="inlineStr">
        <is>
          <t>UPI</t>
        </is>
      </c>
      <c r="F39" s="6" t="n"/>
      <c r="G39" s="10">
        <f>IF(E39="Package",0,_xlfn.XLOOKUP(C39,Services!$A$5:$A$10,Services!$B$5:$B$10,0))</f>
        <v/>
      </c>
      <c r="H39" s="10">
        <f>_xlfn.XLOOKUP(C39,Services!$A$5:$A$10,Services!$B$5:$B$10,0)</f>
        <v/>
      </c>
      <c r="I39" s="11">
        <f>_xlfn.XLOOKUP(C39,Services!$A$5:$A$10,Services!$C$5:$C$10,"")</f>
        <v/>
      </c>
      <c r="J39" s="12">
        <f>_xlfn.XLOOKUP(C39,Services!$A$5:$A$10,Services!$D$5:$D$10,0)</f>
        <v/>
      </c>
      <c r="K39" s="11">
        <f>"B-"&amp;TEXT(ROW()-4,"000")</f>
        <v/>
      </c>
    </row>
    <row r="40">
      <c r="A40" s="5" t="n">
        <v>46307</v>
      </c>
      <c r="B40" s="6" t="inlineStr">
        <is>
          <t>Rani Patil</t>
        </is>
      </c>
      <c r="C40" s="6" t="inlineStr">
        <is>
          <t>Threading</t>
        </is>
      </c>
      <c r="D40" s="6" t="inlineStr">
        <is>
          <t>Ravina</t>
        </is>
      </c>
      <c r="E40" s="6" t="inlineStr">
        <is>
          <t>Card</t>
        </is>
      </c>
      <c r="F40" s="6" t="n"/>
      <c r="G40" s="10">
        <f>IF(E40="Package",0,_xlfn.XLOOKUP(C40,Services!$A$5:$A$10,Services!$B$5:$B$10,0))</f>
        <v/>
      </c>
      <c r="H40" s="10">
        <f>_xlfn.XLOOKUP(C40,Services!$A$5:$A$10,Services!$B$5:$B$10,0)</f>
        <v/>
      </c>
      <c r="I40" s="11">
        <f>_xlfn.XLOOKUP(C40,Services!$A$5:$A$10,Services!$C$5:$C$10,"")</f>
        <v/>
      </c>
      <c r="J40" s="12">
        <f>_xlfn.XLOOKUP(C40,Services!$A$5:$A$10,Services!$D$5:$D$10,0)</f>
        <v/>
      </c>
      <c r="K40" s="11">
        <f>"B-"&amp;TEXT(ROW()-4,"000")</f>
        <v/>
      </c>
    </row>
    <row r="41">
      <c r="A41" s="5" t="n">
        <v>46307</v>
      </c>
      <c r="B41" s="6" t="inlineStr">
        <is>
          <t>Zoya Khan</t>
        </is>
      </c>
      <c r="C41" s="6" t="inlineStr">
        <is>
          <t>Threading</t>
        </is>
      </c>
      <c r="D41" s="6" t="inlineStr">
        <is>
          <t>Rani</t>
        </is>
      </c>
      <c r="E41" s="6" t="inlineStr">
        <is>
          <t>UPI</t>
        </is>
      </c>
      <c r="F41" s="6" t="n"/>
      <c r="G41" s="10">
        <f>IF(E41="Package",0,_xlfn.XLOOKUP(C41,Services!$A$5:$A$10,Services!$B$5:$B$10,0))</f>
        <v/>
      </c>
      <c r="H41" s="10">
        <f>_xlfn.XLOOKUP(C41,Services!$A$5:$A$10,Services!$B$5:$B$10,0)</f>
        <v/>
      </c>
      <c r="I41" s="11">
        <f>_xlfn.XLOOKUP(C41,Services!$A$5:$A$10,Services!$C$5:$C$10,"")</f>
        <v/>
      </c>
      <c r="J41" s="12">
        <f>_xlfn.XLOOKUP(C41,Services!$A$5:$A$10,Services!$D$5:$D$10,0)</f>
        <v/>
      </c>
      <c r="K41" s="11">
        <f>"B-"&amp;TEXT(ROW()-4,"000")</f>
        <v/>
      </c>
    </row>
    <row r="42">
      <c r="A42" s="5" t="n">
        <v>46307</v>
      </c>
      <c r="B42" s="6" t="inlineStr">
        <is>
          <t>Ruhi Pawar</t>
        </is>
      </c>
      <c r="C42" s="6" t="inlineStr">
        <is>
          <t>Hair spa</t>
        </is>
      </c>
      <c r="D42" s="6" t="inlineStr">
        <is>
          <t>Zoya</t>
        </is>
      </c>
      <c r="E42" s="6" t="inlineStr">
        <is>
          <t>Card</t>
        </is>
      </c>
      <c r="F42" s="6" t="n"/>
      <c r="G42" s="10">
        <f>IF(E42="Package",0,_xlfn.XLOOKUP(C42,Services!$A$5:$A$10,Services!$B$5:$B$10,0))</f>
        <v/>
      </c>
      <c r="H42" s="10">
        <f>_xlfn.XLOOKUP(C42,Services!$A$5:$A$10,Services!$B$5:$B$10,0)</f>
        <v/>
      </c>
      <c r="I42" s="11">
        <f>_xlfn.XLOOKUP(C42,Services!$A$5:$A$10,Services!$C$5:$C$10,"")</f>
        <v/>
      </c>
      <c r="J42" s="12">
        <f>_xlfn.XLOOKUP(C42,Services!$A$5:$A$10,Services!$D$5:$D$10,0)</f>
        <v/>
      </c>
      <c r="K42" s="11">
        <f>"B-"&amp;TEXT(ROW()-4,"000")</f>
        <v/>
      </c>
    </row>
    <row r="43">
      <c r="A43" s="5" t="n">
        <v>46307</v>
      </c>
      <c r="B43" s="6" t="inlineStr">
        <is>
          <t>Zoya Khan</t>
        </is>
      </c>
      <c r="C43" s="6" t="inlineStr">
        <is>
          <t>Hair colour</t>
        </is>
      </c>
      <c r="D43" s="6" t="inlineStr">
        <is>
          <t>Ravina</t>
        </is>
      </c>
      <c r="E43" s="6" t="inlineStr">
        <is>
          <t>Cash</t>
        </is>
      </c>
      <c r="F43" s="6" t="n"/>
      <c r="G43" s="10">
        <f>IF(E43="Package",0,_xlfn.XLOOKUP(C43,Services!$A$5:$A$10,Services!$B$5:$B$10,0))</f>
        <v/>
      </c>
      <c r="H43" s="10">
        <f>_xlfn.XLOOKUP(C43,Services!$A$5:$A$10,Services!$B$5:$B$10,0)</f>
        <v/>
      </c>
      <c r="I43" s="11">
        <f>_xlfn.XLOOKUP(C43,Services!$A$5:$A$10,Services!$C$5:$C$10,"")</f>
        <v/>
      </c>
      <c r="J43" s="12">
        <f>_xlfn.XLOOKUP(C43,Services!$A$5:$A$10,Services!$D$5:$D$10,0)</f>
        <v/>
      </c>
      <c r="K43" s="11">
        <f>"B-"&amp;TEXT(ROW()-4,"000")</f>
        <v/>
      </c>
    </row>
    <row r="44">
      <c r="A44" s="5" t="n">
        <v>46307</v>
      </c>
      <c r="B44" s="6" t="inlineStr">
        <is>
          <t>Ruhi Bagale</t>
        </is>
      </c>
      <c r="C44" s="6" t="inlineStr">
        <is>
          <t>Hair spa</t>
        </is>
      </c>
      <c r="D44" s="6" t="inlineStr">
        <is>
          <t>Rani</t>
        </is>
      </c>
      <c r="E44" s="6" t="inlineStr">
        <is>
          <t>Package</t>
        </is>
      </c>
      <c r="F44" s="6" t="inlineStr">
        <is>
          <t>PK2</t>
        </is>
      </c>
      <c r="G44" s="10">
        <f>IF(E44="Package",0,_xlfn.XLOOKUP(C44,Services!$A$5:$A$10,Services!$B$5:$B$10,0))</f>
        <v/>
      </c>
      <c r="H44" s="10">
        <f>_xlfn.XLOOKUP(C44,Services!$A$5:$A$10,Services!$B$5:$B$10,0)</f>
        <v/>
      </c>
      <c r="I44" s="11">
        <f>_xlfn.XLOOKUP(C44,Services!$A$5:$A$10,Services!$C$5:$C$10,"")</f>
        <v/>
      </c>
      <c r="J44" s="12">
        <f>_xlfn.XLOOKUP(C44,Services!$A$5:$A$10,Services!$D$5:$D$10,0)</f>
        <v/>
      </c>
      <c r="K44" s="11">
        <f>"B-"&amp;TEXT(ROW()-4,"000")</f>
        <v/>
      </c>
    </row>
    <row r="45">
      <c r="A45" s="5" t="n">
        <v>46309</v>
      </c>
      <c r="B45" s="6" t="inlineStr">
        <is>
          <t>Zoya Khan</t>
        </is>
      </c>
      <c r="C45" s="6" t="inlineStr">
        <is>
          <t>Hair spa</t>
        </is>
      </c>
      <c r="D45" s="6" t="inlineStr">
        <is>
          <t>Ravina</t>
        </is>
      </c>
      <c r="E45" s="6" t="inlineStr">
        <is>
          <t>UPI</t>
        </is>
      </c>
      <c r="F45" s="6" t="n"/>
      <c r="G45" s="10">
        <f>IF(E45="Package",0,_xlfn.XLOOKUP(C45,Services!$A$5:$A$10,Services!$B$5:$B$10,0))</f>
        <v/>
      </c>
      <c r="H45" s="10">
        <f>_xlfn.XLOOKUP(C45,Services!$A$5:$A$10,Services!$B$5:$B$10,0)</f>
        <v/>
      </c>
      <c r="I45" s="11">
        <f>_xlfn.XLOOKUP(C45,Services!$A$5:$A$10,Services!$C$5:$C$10,"")</f>
        <v/>
      </c>
      <c r="J45" s="12">
        <f>_xlfn.XLOOKUP(C45,Services!$A$5:$A$10,Services!$D$5:$D$10,0)</f>
        <v/>
      </c>
      <c r="K45" s="11">
        <f>"B-"&amp;TEXT(ROW()-4,"000")</f>
        <v/>
      </c>
    </row>
    <row r="46">
      <c r="A46" s="5" t="n">
        <v>46309</v>
      </c>
      <c r="B46" s="6" t="inlineStr">
        <is>
          <t>Zoya Khan</t>
        </is>
      </c>
      <c r="C46" s="6" t="inlineStr">
        <is>
          <t>Threading</t>
        </is>
      </c>
      <c r="D46" s="6" t="inlineStr">
        <is>
          <t>Rani</t>
        </is>
      </c>
      <c r="E46" s="6" t="inlineStr">
        <is>
          <t>Card</t>
        </is>
      </c>
      <c r="F46" s="6" t="n"/>
      <c r="G46" s="10">
        <f>IF(E46="Package",0,_xlfn.XLOOKUP(C46,Services!$A$5:$A$10,Services!$B$5:$B$10,0))</f>
        <v/>
      </c>
      <c r="H46" s="10">
        <f>_xlfn.XLOOKUP(C46,Services!$A$5:$A$10,Services!$B$5:$B$10,0)</f>
        <v/>
      </c>
      <c r="I46" s="11">
        <f>_xlfn.XLOOKUP(C46,Services!$A$5:$A$10,Services!$C$5:$C$10,"")</f>
        <v/>
      </c>
      <c r="J46" s="12">
        <f>_xlfn.XLOOKUP(C46,Services!$A$5:$A$10,Services!$D$5:$D$10,0)</f>
        <v/>
      </c>
      <c r="K46" s="11">
        <f>"B-"&amp;TEXT(ROW()-4,"000")</f>
        <v/>
      </c>
    </row>
    <row r="47">
      <c r="A47" s="5" t="n">
        <v>46309</v>
      </c>
      <c r="B47" s="6" t="inlineStr">
        <is>
          <t>Ravina More</t>
        </is>
      </c>
      <c r="C47" s="6" t="inlineStr">
        <is>
          <t>Haircut</t>
        </is>
      </c>
      <c r="D47" s="6" t="inlineStr">
        <is>
          <t>Rani</t>
        </is>
      </c>
      <c r="E47" s="6" t="inlineStr">
        <is>
          <t>Card</t>
        </is>
      </c>
      <c r="F47" s="6" t="n"/>
      <c r="G47" s="10">
        <f>IF(E47="Package",0,_xlfn.XLOOKUP(C47,Services!$A$5:$A$10,Services!$B$5:$B$10,0))</f>
        <v/>
      </c>
      <c r="H47" s="10">
        <f>_xlfn.XLOOKUP(C47,Services!$A$5:$A$10,Services!$B$5:$B$10,0)</f>
        <v/>
      </c>
      <c r="I47" s="11">
        <f>_xlfn.XLOOKUP(C47,Services!$A$5:$A$10,Services!$C$5:$C$10,"")</f>
        <v/>
      </c>
      <c r="J47" s="12">
        <f>_xlfn.XLOOKUP(C47,Services!$A$5:$A$10,Services!$D$5:$D$10,0)</f>
        <v/>
      </c>
      <c r="K47" s="11">
        <f>"B-"&amp;TEXT(ROW()-4,"000")</f>
        <v/>
      </c>
    </row>
    <row r="48">
      <c r="A48" s="5" t="n">
        <v>46309</v>
      </c>
      <c r="B48" s="6" t="inlineStr">
        <is>
          <t>Ravina More</t>
        </is>
      </c>
      <c r="C48" s="6" t="inlineStr">
        <is>
          <t>Threading</t>
        </is>
      </c>
      <c r="D48" s="6" t="inlineStr">
        <is>
          <t>Rani</t>
        </is>
      </c>
      <c r="E48" s="6" t="inlineStr">
        <is>
          <t>Cash</t>
        </is>
      </c>
      <c r="F48" s="6" t="n"/>
      <c r="G48" s="10">
        <f>IF(E48="Package",0,_xlfn.XLOOKUP(C48,Services!$A$5:$A$10,Services!$B$5:$B$10,0))</f>
        <v/>
      </c>
      <c r="H48" s="10">
        <f>_xlfn.XLOOKUP(C48,Services!$A$5:$A$10,Services!$B$5:$B$10,0)</f>
        <v/>
      </c>
      <c r="I48" s="11">
        <f>_xlfn.XLOOKUP(C48,Services!$A$5:$A$10,Services!$C$5:$C$10,"")</f>
        <v/>
      </c>
      <c r="J48" s="12">
        <f>_xlfn.XLOOKUP(C48,Services!$A$5:$A$10,Services!$D$5:$D$10,0)</f>
        <v/>
      </c>
      <c r="K48" s="11">
        <f>"B-"&amp;TEXT(ROW()-4,"000")</f>
        <v/>
      </c>
    </row>
    <row r="49">
      <c r="A49" s="5" t="n">
        <v>46309</v>
      </c>
      <c r="B49" s="6" t="inlineStr">
        <is>
          <t>Rani Kulkarni</t>
        </is>
      </c>
      <c r="C49" s="6" t="inlineStr">
        <is>
          <t>Waxing</t>
        </is>
      </c>
      <c r="D49" s="6" t="inlineStr">
        <is>
          <t>Ravina</t>
        </is>
      </c>
      <c r="E49" s="6" t="inlineStr">
        <is>
          <t>Package</t>
        </is>
      </c>
      <c r="F49" s="6" t="inlineStr">
        <is>
          <t>PK4</t>
        </is>
      </c>
      <c r="G49" s="10">
        <f>IF(E49="Package",0,_xlfn.XLOOKUP(C49,Services!$A$5:$A$10,Services!$B$5:$B$10,0))</f>
        <v/>
      </c>
      <c r="H49" s="10">
        <f>_xlfn.XLOOKUP(C49,Services!$A$5:$A$10,Services!$B$5:$B$10,0)</f>
        <v/>
      </c>
      <c r="I49" s="11">
        <f>_xlfn.XLOOKUP(C49,Services!$A$5:$A$10,Services!$C$5:$C$10,"")</f>
        <v/>
      </c>
      <c r="J49" s="12">
        <f>_xlfn.XLOOKUP(C49,Services!$A$5:$A$10,Services!$D$5:$D$10,0)</f>
        <v/>
      </c>
      <c r="K49" s="11">
        <f>"B-"&amp;TEXT(ROW()-4,"000")</f>
        <v/>
      </c>
    </row>
    <row r="50">
      <c r="A50" s="5" t="n">
        <v>46310</v>
      </c>
      <c r="B50" s="6" t="inlineStr">
        <is>
          <t>Ravina More</t>
        </is>
      </c>
      <c r="C50" s="6" t="inlineStr">
        <is>
          <t>Hair colour</t>
        </is>
      </c>
      <c r="D50" s="6" t="inlineStr">
        <is>
          <t>Ravina</t>
        </is>
      </c>
      <c r="E50" s="6" t="inlineStr">
        <is>
          <t>Card</t>
        </is>
      </c>
      <c r="F50" s="6" t="n"/>
      <c r="G50" s="10">
        <f>IF(E50="Package",0,_xlfn.XLOOKUP(C50,Services!$A$5:$A$10,Services!$B$5:$B$10,0))</f>
        <v/>
      </c>
      <c r="H50" s="10">
        <f>_xlfn.XLOOKUP(C50,Services!$A$5:$A$10,Services!$B$5:$B$10,0)</f>
        <v/>
      </c>
      <c r="I50" s="11">
        <f>_xlfn.XLOOKUP(C50,Services!$A$5:$A$10,Services!$C$5:$C$10,"")</f>
        <v/>
      </c>
      <c r="J50" s="12">
        <f>_xlfn.XLOOKUP(C50,Services!$A$5:$A$10,Services!$D$5:$D$10,0)</f>
        <v/>
      </c>
      <c r="K50" s="11">
        <f>"B-"&amp;TEXT(ROW()-4,"000")</f>
        <v/>
      </c>
    </row>
    <row r="51">
      <c r="A51" s="5" t="n">
        <v>46310</v>
      </c>
      <c r="B51" s="6" t="inlineStr">
        <is>
          <t>Zoya Khan</t>
        </is>
      </c>
      <c r="C51" s="6" t="inlineStr">
        <is>
          <t>Haircut</t>
        </is>
      </c>
      <c r="D51" s="6" t="inlineStr">
        <is>
          <t>Rani</t>
        </is>
      </c>
      <c r="E51" s="6" t="inlineStr">
        <is>
          <t>Card</t>
        </is>
      </c>
      <c r="F51" s="6" t="n"/>
      <c r="G51" s="10">
        <f>IF(E51="Package",0,_xlfn.XLOOKUP(C51,Services!$A$5:$A$10,Services!$B$5:$B$10,0))</f>
        <v/>
      </c>
      <c r="H51" s="10">
        <f>_xlfn.XLOOKUP(C51,Services!$A$5:$A$10,Services!$B$5:$B$10,0)</f>
        <v/>
      </c>
      <c r="I51" s="11">
        <f>_xlfn.XLOOKUP(C51,Services!$A$5:$A$10,Services!$C$5:$C$10,"")</f>
        <v/>
      </c>
      <c r="J51" s="12">
        <f>_xlfn.XLOOKUP(C51,Services!$A$5:$A$10,Services!$D$5:$D$10,0)</f>
        <v/>
      </c>
      <c r="K51" s="11">
        <f>"B-"&amp;TEXT(ROW()-4,"000")</f>
        <v/>
      </c>
    </row>
    <row r="52">
      <c r="A52" s="5" t="n">
        <v>46310</v>
      </c>
      <c r="B52" s="6" t="inlineStr">
        <is>
          <t>Zoya Shaikh</t>
        </is>
      </c>
      <c r="C52" s="6" t="inlineStr">
        <is>
          <t>Facial</t>
        </is>
      </c>
      <c r="D52" s="6" t="inlineStr">
        <is>
          <t>Rani</t>
        </is>
      </c>
      <c r="E52" s="6" t="inlineStr">
        <is>
          <t>Package</t>
        </is>
      </c>
      <c r="F52" s="6" t="inlineStr">
        <is>
          <t>PK3</t>
        </is>
      </c>
      <c r="G52" s="10">
        <f>IF(E52="Package",0,_xlfn.XLOOKUP(C52,Services!$A$5:$A$10,Services!$B$5:$B$10,0))</f>
        <v/>
      </c>
      <c r="H52" s="10">
        <f>_xlfn.XLOOKUP(C52,Services!$A$5:$A$10,Services!$B$5:$B$10,0)</f>
        <v/>
      </c>
      <c r="I52" s="11">
        <f>_xlfn.XLOOKUP(C52,Services!$A$5:$A$10,Services!$C$5:$C$10,"")</f>
        <v/>
      </c>
      <c r="J52" s="12">
        <f>_xlfn.XLOOKUP(C52,Services!$A$5:$A$10,Services!$D$5:$D$10,0)</f>
        <v/>
      </c>
      <c r="K52" s="11">
        <f>"B-"&amp;TEXT(ROW()-4,"000")</f>
        <v/>
      </c>
    </row>
    <row r="53">
      <c r="A53" s="5" t="n">
        <v>46311</v>
      </c>
      <c r="B53" s="6" t="inlineStr">
        <is>
          <t>Shraddha Jadhav</t>
        </is>
      </c>
      <c r="C53" s="6" t="inlineStr">
        <is>
          <t>Haircut</t>
        </is>
      </c>
      <c r="D53" s="6" t="inlineStr">
        <is>
          <t>Zoya</t>
        </is>
      </c>
      <c r="E53" s="6" t="inlineStr">
        <is>
          <t>Cash</t>
        </is>
      </c>
      <c r="F53" s="6" t="n"/>
      <c r="G53" s="10">
        <f>IF(E53="Package",0,_xlfn.XLOOKUP(C53,Services!$A$5:$A$10,Services!$B$5:$B$10,0))</f>
        <v/>
      </c>
      <c r="H53" s="10">
        <f>_xlfn.XLOOKUP(C53,Services!$A$5:$A$10,Services!$B$5:$B$10,0)</f>
        <v/>
      </c>
      <c r="I53" s="11">
        <f>_xlfn.XLOOKUP(C53,Services!$A$5:$A$10,Services!$C$5:$C$10,"")</f>
        <v/>
      </c>
      <c r="J53" s="12">
        <f>_xlfn.XLOOKUP(C53,Services!$A$5:$A$10,Services!$D$5:$D$10,0)</f>
        <v/>
      </c>
      <c r="K53" s="11">
        <f>"B-"&amp;TEXT(ROW()-4,"000")</f>
        <v/>
      </c>
    </row>
    <row r="54">
      <c r="A54" s="5" t="n">
        <v>46311</v>
      </c>
      <c r="B54" s="6" t="inlineStr">
        <is>
          <t>Rani Patil</t>
        </is>
      </c>
      <c r="C54" s="6" t="inlineStr">
        <is>
          <t>Threading</t>
        </is>
      </c>
      <c r="D54" s="6" t="inlineStr">
        <is>
          <t>Ravina</t>
        </is>
      </c>
      <c r="E54" s="6" t="inlineStr">
        <is>
          <t>Card</t>
        </is>
      </c>
      <c r="F54" s="6" t="n"/>
      <c r="G54" s="10">
        <f>IF(E54="Package",0,_xlfn.XLOOKUP(C54,Services!$A$5:$A$10,Services!$B$5:$B$10,0))</f>
        <v/>
      </c>
      <c r="H54" s="10">
        <f>_xlfn.XLOOKUP(C54,Services!$A$5:$A$10,Services!$B$5:$B$10,0)</f>
        <v/>
      </c>
      <c r="I54" s="11">
        <f>_xlfn.XLOOKUP(C54,Services!$A$5:$A$10,Services!$C$5:$C$10,"")</f>
        <v/>
      </c>
      <c r="J54" s="12">
        <f>_xlfn.XLOOKUP(C54,Services!$A$5:$A$10,Services!$D$5:$D$10,0)</f>
        <v/>
      </c>
      <c r="K54" s="11">
        <f>"B-"&amp;TEXT(ROW()-4,"000")</f>
        <v/>
      </c>
    </row>
    <row r="55">
      <c r="A55" s="5" t="n">
        <v>46311</v>
      </c>
      <c r="B55" s="6" t="inlineStr">
        <is>
          <t>Rani Patil</t>
        </is>
      </c>
      <c r="C55" s="6" t="inlineStr">
        <is>
          <t>Hair spa</t>
        </is>
      </c>
      <c r="D55" s="6" t="inlineStr">
        <is>
          <t>Ravina</t>
        </is>
      </c>
      <c r="E55" s="6" t="inlineStr">
        <is>
          <t>UPI</t>
        </is>
      </c>
      <c r="F55" s="6" t="n"/>
      <c r="G55" s="10">
        <f>IF(E55="Package",0,_xlfn.XLOOKUP(C55,Services!$A$5:$A$10,Services!$B$5:$B$10,0))</f>
        <v/>
      </c>
      <c r="H55" s="10">
        <f>_xlfn.XLOOKUP(C55,Services!$A$5:$A$10,Services!$B$5:$B$10,0)</f>
        <v/>
      </c>
      <c r="I55" s="11">
        <f>_xlfn.XLOOKUP(C55,Services!$A$5:$A$10,Services!$C$5:$C$10,"")</f>
        <v/>
      </c>
      <c r="J55" s="12">
        <f>_xlfn.XLOOKUP(C55,Services!$A$5:$A$10,Services!$D$5:$D$10,0)</f>
        <v/>
      </c>
      <c r="K55" s="11">
        <f>"B-"&amp;TEXT(ROW()-4,"000")</f>
        <v/>
      </c>
    </row>
    <row r="56">
      <c r="A56" s="5" t="n">
        <v>46311</v>
      </c>
      <c r="B56" s="6" t="inlineStr">
        <is>
          <t>Shraddha Bagale</t>
        </is>
      </c>
      <c r="C56" s="6" t="inlineStr">
        <is>
          <t>Facial</t>
        </is>
      </c>
      <c r="D56" s="6" t="inlineStr">
        <is>
          <t>Rani</t>
        </is>
      </c>
      <c r="E56" s="6" t="inlineStr">
        <is>
          <t>Package</t>
        </is>
      </c>
      <c r="F56" s="6" t="inlineStr">
        <is>
          <t>PK1</t>
        </is>
      </c>
      <c r="G56" s="10">
        <f>IF(E56="Package",0,_xlfn.XLOOKUP(C56,Services!$A$5:$A$10,Services!$B$5:$B$10,0))</f>
        <v/>
      </c>
      <c r="H56" s="10">
        <f>_xlfn.XLOOKUP(C56,Services!$A$5:$A$10,Services!$B$5:$B$10,0)</f>
        <v/>
      </c>
      <c r="I56" s="11">
        <f>_xlfn.XLOOKUP(C56,Services!$A$5:$A$10,Services!$C$5:$C$10,"")</f>
        <v/>
      </c>
      <c r="J56" s="12">
        <f>_xlfn.XLOOKUP(C56,Services!$A$5:$A$10,Services!$D$5:$D$10,0)</f>
        <v/>
      </c>
      <c r="K56" s="11">
        <f>"B-"&amp;TEXT(ROW()-4,"000")</f>
        <v/>
      </c>
    </row>
    <row r="57">
      <c r="A57" s="5" t="n">
        <v>46312</v>
      </c>
      <c r="B57" s="6" t="inlineStr">
        <is>
          <t>Rani Patil</t>
        </is>
      </c>
      <c r="C57" s="6" t="inlineStr">
        <is>
          <t>Hair colour</t>
        </is>
      </c>
      <c r="D57" s="6" t="inlineStr">
        <is>
          <t>Ravina</t>
        </is>
      </c>
      <c r="E57" s="6" t="inlineStr">
        <is>
          <t>UPI</t>
        </is>
      </c>
      <c r="F57" s="6" t="n"/>
      <c r="G57" s="10">
        <f>IF(E57="Package",0,_xlfn.XLOOKUP(C57,Services!$A$5:$A$10,Services!$B$5:$B$10,0))</f>
        <v/>
      </c>
      <c r="H57" s="10">
        <f>_xlfn.XLOOKUP(C57,Services!$A$5:$A$10,Services!$B$5:$B$10,0)</f>
        <v/>
      </c>
      <c r="I57" s="11">
        <f>_xlfn.XLOOKUP(C57,Services!$A$5:$A$10,Services!$C$5:$C$10,"")</f>
        <v/>
      </c>
      <c r="J57" s="12">
        <f>_xlfn.XLOOKUP(C57,Services!$A$5:$A$10,Services!$D$5:$D$10,0)</f>
        <v/>
      </c>
      <c r="K57" s="11">
        <f>"B-"&amp;TEXT(ROW()-4,"000")</f>
        <v/>
      </c>
    </row>
    <row r="58">
      <c r="A58" s="5" t="n">
        <v>46312</v>
      </c>
      <c r="B58" s="6" t="inlineStr">
        <is>
          <t>Ruhi Shinde</t>
        </is>
      </c>
      <c r="C58" s="6" t="inlineStr">
        <is>
          <t>Threading</t>
        </is>
      </c>
      <c r="D58" s="6" t="inlineStr">
        <is>
          <t>Ravina</t>
        </is>
      </c>
      <c r="E58" s="6" t="inlineStr">
        <is>
          <t>Card</t>
        </is>
      </c>
      <c r="F58" s="6" t="n"/>
      <c r="G58" s="10">
        <f>IF(E58="Package",0,_xlfn.XLOOKUP(C58,Services!$A$5:$A$10,Services!$B$5:$B$10,0))</f>
        <v/>
      </c>
      <c r="H58" s="10">
        <f>_xlfn.XLOOKUP(C58,Services!$A$5:$A$10,Services!$B$5:$B$10,0)</f>
        <v/>
      </c>
      <c r="I58" s="11">
        <f>_xlfn.XLOOKUP(C58,Services!$A$5:$A$10,Services!$C$5:$C$10,"")</f>
        <v/>
      </c>
      <c r="J58" s="12">
        <f>_xlfn.XLOOKUP(C58,Services!$A$5:$A$10,Services!$D$5:$D$10,0)</f>
        <v/>
      </c>
      <c r="K58" s="11">
        <f>"B-"&amp;TEXT(ROW()-4,"000")</f>
        <v/>
      </c>
    </row>
    <row r="59">
      <c r="A59" s="5" t="n">
        <v>46312</v>
      </c>
      <c r="B59" s="6" t="inlineStr">
        <is>
          <t>Ravina More</t>
        </is>
      </c>
      <c r="C59" s="6" t="inlineStr">
        <is>
          <t>Facial</t>
        </is>
      </c>
      <c r="D59" s="6" t="inlineStr">
        <is>
          <t>Zoya</t>
        </is>
      </c>
      <c r="E59" s="6" t="inlineStr">
        <is>
          <t>Card</t>
        </is>
      </c>
      <c r="F59" s="6" t="n"/>
      <c r="G59" s="10">
        <f>IF(E59="Package",0,_xlfn.XLOOKUP(C59,Services!$A$5:$A$10,Services!$B$5:$B$10,0))</f>
        <v/>
      </c>
      <c r="H59" s="10">
        <f>_xlfn.XLOOKUP(C59,Services!$A$5:$A$10,Services!$B$5:$B$10,0)</f>
        <v/>
      </c>
      <c r="I59" s="11">
        <f>_xlfn.XLOOKUP(C59,Services!$A$5:$A$10,Services!$C$5:$C$10,"")</f>
        <v/>
      </c>
      <c r="J59" s="12">
        <f>_xlfn.XLOOKUP(C59,Services!$A$5:$A$10,Services!$D$5:$D$10,0)</f>
        <v/>
      </c>
      <c r="K59" s="11">
        <f>"B-"&amp;TEXT(ROW()-4,"000")</f>
        <v/>
      </c>
    </row>
    <row r="60">
      <c r="A60" s="5" t="n">
        <v>46312</v>
      </c>
      <c r="B60" s="6" t="inlineStr">
        <is>
          <t>Ruhi Shinde</t>
        </is>
      </c>
      <c r="C60" s="6" t="inlineStr">
        <is>
          <t>Haircut</t>
        </is>
      </c>
      <c r="D60" s="6" t="inlineStr">
        <is>
          <t>Ravina</t>
        </is>
      </c>
      <c r="E60" s="6" t="inlineStr">
        <is>
          <t>Cash</t>
        </is>
      </c>
      <c r="F60" s="6" t="n"/>
      <c r="G60" s="10">
        <f>IF(E60="Package",0,_xlfn.XLOOKUP(C60,Services!$A$5:$A$10,Services!$B$5:$B$10,0))</f>
        <v/>
      </c>
      <c r="H60" s="10">
        <f>_xlfn.XLOOKUP(C60,Services!$A$5:$A$10,Services!$B$5:$B$10,0)</f>
        <v/>
      </c>
      <c r="I60" s="11">
        <f>_xlfn.XLOOKUP(C60,Services!$A$5:$A$10,Services!$C$5:$C$10,"")</f>
        <v/>
      </c>
      <c r="J60" s="12">
        <f>_xlfn.XLOOKUP(C60,Services!$A$5:$A$10,Services!$D$5:$D$10,0)</f>
        <v/>
      </c>
      <c r="K60" s="11">
        <f>"B-"&amp;TEXT(ROW()-4,"000")</f>
        <v/>
      </c>
    </row>
  </sheetData>
  <dataValidations count="3">
    <dataValidation sqref="C5:C1000" showDropDown="0" showInputMessage="0" showErrorMessage="1" allowBlank="1" errorTitle="Not in the list" error="Pick a value from the list" type="list">
      <formula1>=Services!$A$5:$A$20</formula1>
    </dataValidation>
    <dataValidation sqref="D5:D1000" showDropDown="0" showInputMessage="0" showErrorMessage="1" allowBlank="1" errorTitle="Not in the list" error="Pick a value from the list" type="list">
      <formula1>=Setup!$D$3:$D$5</formula1>
    </dataValidation>
    <dataValidation sqref="E5:E1000" showDropDown="0" showInputMessage="0" showErrorMessage="1" allowBlank="1" errorTitle="Not in the list" error="Pick a value from the list" type="list">
      <formula1>=Setup!$E$3:$E$6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10" customWidth="1" min="3" max="3"/>
    <col width="9" customWidth="1" min="4" max="4"/>
    <col width="11" customWidth="1" min="5" max="5"/>
    <col width="11" customWidth="1" min="6" max="6"/>
    <col width="9" customWidth="1" min="7" max="7"/>
    <col width="9" customWidth="1" min="8" max="8"/>
    <col width="9" customWidth="1" min="9" max="9"/>
    <col width="9" customWidth="1" min="10" max="10"/>
    <col width="11" customWidth="1" min="11" max="11"/>
    <col width="8" customWidth="1" min="12" max="12"/>
    <col width="9" customWidth="1" min="13" max="13"/>
  </cols>
  <sheetData>
    <row r="1">
      <c r="A1" s="1" t="inlineStr">
        <is>
          <t>Packages</t>
        </is>
      </c>
    </row>
    <row r="2">
      <c r="A2" s="2" t="inlineStr">
        <is>
          <t>Used = package sessions in the log. Expiry = start + validity days.</t>
        </is>
      </c>
    </row>
    <row r="4">
      <c r="A4" s="8" t="inlineStr">
        <is>
          <t>Package ID</t>
        </is>
      </c>
      <c r="B4" s="8" t="inlineStr">
        <is>
          <t>Client</t>
        </is>
      </c>
      <c r="C4" s="8" t="inlineStr">
        <is>
          <t>Service</t>
        </is>
      </c>
      <c r="D4" s="8" t="inlineStr">
        <is>
          <t>Sessions bought</t>
        </is>
      </c>
      <c r="E4" s="8" t="inlineStr">
        <is>
          <t>Price paid (₹)</t>
        </is>
      </c>
      <c r="F4" s="8" t="inlineStr">
        <is>
          <t>Start</t>
        </is>
      </c>
      <c r="G4" s="8" t="inlineStr">
        <is>
          <t>Validity (days)</t>
        </is>
      </c>
      <c r="H4" s="8" t="inlineStr">
        <is>
          <t>Used (Oct log)</t>
        </is>
      </c>
      <c r="I4" s="8" t="inlineStr">
        <is>
          <t>Used before Oct</t>
        </is>
      </c>
      <c r="J4" s="8" t="inlineStr">
        <is>
          <t>Remaining</t>
        </is>
      </c>
      <c r="K4" s="8" t="inlineStr">
        <is>
          <t>Expiry</t>
        </is>
      </c>
      <c r="L4" s="8" t="inlineStr">
        <is>
          <t>Days left</t>
        </is>
      </c>
      <c r="M4" s="8" t="inlineStr">
        <is>
          <t>Flag</t>
        </is>
      </c>
    </row>
    <row r="5">
      <c r="A5" s="6" t="inlineStr">
        <is>
          <t>PK1</t>
        </is>
      </c>
      <c r="B5" s="6" t="inlineStr">
        <is>
          <t>Shraddha Bagale</t>
        </is>
      </c>
      <c r="C5" s="6" t="inlineStr">
        <is>
          <t>Facial</t>
        </is>
      </c>
      <c r="D5" s="6" t="n">
        <v>6</v>
      </c>
      <c r="E5" s="9" t="n">
        <v>4800</v>
      </c>
      <c r="F5" s="5" t="n">
        <v>46266</v>
      </c>
      <c r="G5" s="6" t="n">
        <v>90</v>
      </c>
      <c r="H5" s="11">
        <f>COUNTIF(Sessions!$F$5:$F$1000,A5)</f>
        <v/>
      </c>
      <c r="I5" s="6" t="n">
        <v>2</v>
      </c>
      <c r="J5" s="11">
        <f>D5-H5-I5</f>
        <v/>
      </c>
      <c r="K5" s="13">
        <f>F5+G5</f>
        <v/>
      </c>
      <c r="L5" s="11">
        <f>K5-Setup!$B$3</f>
        <v/>
      </c>
      <c r="M5" s="11">
        <f>IF(L5&lt;0,"Expired",IF(J5&lt;=0,"Used up",IF(L5&lt;=Setup!$B$5,"Expiring","Active")))</f>
        <v/>
      </c>
    </row>
    <row r="6">
      <c r="A6" s="6" t="inlineStr">
        <is>
          <t>PK2</t>
        </is>
      </c>
      <c r="B6" s="6" t="inlineStr">
        <is>
          <t>Ruhi Bagale</t>
        </is>
      </c>
      <c r="C6" s="6" t="inlineStr">
        <is>
          <t>Hair spa</t>
        </is>
      </c>
      <c r="D6" s="6" t="n">
        <v>5</v>
      </c>
      <c r="E6" s="9" t="n">
        <v>3500</v>
      </c>
      <c r="F6" s="5" t="n">
        <v>46244</v>
      </c>
      <c r="G6" s="6" t="n">
        <v>75</v>
      </c>
      <c r="H6" s="11">
        <f>COUNTIF(Sessions!$F$5:$F$1000,A6)</f>
        <v/>
      </c>
      <c r="I6" s="6" t="n">
        <v>3</v>
      </c>
      <c r="J6" s="11">
        <f>D6-H6-I6</f>
        <v/>
      </c>
      <c r="K6" s="13">
        <f>F6+G6</f>
        <v/>
      </c>
      <c r="L6" s="11">
        <f>K6-Setup!$B$3</f>
        <v/>
      </c>
      <c r="M6" s="11">
        <f>IF(L6&lt;0,"Expired",IF(J6&lt;=0,"Used up",IF(L6&lt;=Setup!$B$5,"Expiring","Active")))</f>
        <v/>
      </c>
    </row>
    <row r="7">
      <c r="A7" s="6" t="inlineStr">
        <is>
          <t>PK3</t>
        </is>
      </c>
      <c r="B7" s="6" t="inlineStr">
        <is>
          <t>Zoya Shaikh</t>
        </is>
      </c>
      <c r="C7" s="6" t="inlineStr">
        <is>
          <t>Facial</t>
        </is>
      </c>
      <c r="D7" s="6" t="n">
        <v>6</v>
      </c>
      <c r="E7" s="9" t="n">
        <v>4800</v>
      </c>
      <c r="F7" s="5" t="n">
        <v>46297</v>
      </c>
      <c r="G7" s="6" t="n">
        <v>90</v>
      </c>
      <c r="H7" s="11">
        <f>COUNTIF(Sessions!$F$5:$F$1000,A7)</f>
        <v/>
      </c>
      <c r="I7" s="6" t="n">
        <v>0</v>
      </c>
      <c r="J7" s="11">
        <f>D7-H7-I7</f>
        <v/>
      </c>
      <c r="K7" s="13">
        <f>F7+G7</f>
        <v/>
      </c>
      <c r="L7" s="11">
        <f>K7-Setup!$B$3</f>
        <v/>
      </c>
      <c r="M7" s="11">
        <f>IF(L7&lt;0,"Expired",IF(J7&lt;=0,"Used up",IF(L7&lt;=Setup!$B$5,"Expiring","Active")))</f>
        <v/>
      </c>
    </row>
    <row r="8">
      <c r="A8" s="6" t="inlineStr">
        <is>
          <t>PK4</t>
        </is>
      </c>
      <c r="B8" s="6" t="inlineStr">
        <is>
          <t>Rani Kulkarni</t>
        </is>
      </c>
      <c r="C8" s="6" t="inlineStr">
        <is>
          <t>Waxing</t>
        </is>
      </c>
      <c r="D8" s="6" t="n">
        <v>8</v>
      </c>
      <c r="E8" s="9" t="n">
        <v>3200</v>
      </c>
      <c r="F8" s="5" t="n">
        <v>46193</v>
      </c>
      <c r="G8" s="6" t="n">
        <v>120</v>
      </c>
      <c r="H8" s="11">
        <f>COUNTIF(Sessions!$F$5:$F$1000,A8)</f>
        <v/>
      </c>
      <c r="I8" s="6" t="n">
        <v>3</v>
      </c>
      <c r="J8" s="11">
        <f>D8-H8-I8</f>
        <v/>
      </c>
      <c r="K8" s="13">
        <f>F8+G8</f>
        <v/>
      </c>
      <c r="L8" s="11">
        <f>K8-Setup!$B$3</f>
        <v/>
      </c>
      <c r="M8" s="11">
        <f>IF(L8&lt;0,"Expired",IF(J8&lt;=0,"Used up",IF(L8&lt;=Setup!$B$5,"Expiring","Active")))</f>
        <v/>
      </c>
    </row>
  </sheetData>
  <conditionalFormatting sqref="A5:M8">
    <cfRule type="expression" priority="1" dxfId="0">
      <formula>$M5="Expiring"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6" customWidth="1" min="3" max="3"/>
    <col width="8" customWidth="1" min="4" max="4"/>
    <col width="8" customWidth="1" min="5" max="5"/>
    <col width="11" customWidth="1" min="6" max="6"/>
    <col width="7" customWidth="1" min="7" max="7"/>
    <col width="8" customWidth="1" min="8" max="8"/>
    <col width="7" customWidth="1" min="9" max="9"/>
    <col width="16" customWidth="1" min="10" max="10"/>
  </cols>
  <sheetData>
    <row r="1">
      <c r="A1" s="1" t="inlineStr">
        <is>
          <t>Product stock</t>
        </is>
      </c>
    </row>
    <row r="2">
      <c r="A2" s="2" t="inlineStr">
        <is>
          <t>Used = SUMIFS of product qty in the service log. Order when closing ≤ reorder level.</t>
        </is>
      </c>
    </row>
    <row r="4">
      <c r="A4" s="8" t="inlineStr">
        <is>
          <t>Product ID</t>
        </is>
      </c>
      <c r="B4" s="8" t="inlineStr">
        <is>
          <t>Product</t>
        </is>
      </c>
      <c r="C4" s="8" t="inlineStr">
        <is>
          <t>Unit</t>
        </is>
      </c>
      <c r="D4" s="8" t="inlineStr">
        <is>
          <t>Cost (₹)</t>
        </is>
      </c>
      <c r="E4" s="8" t="inlineStr">
        <is>
          <t>Opening</t>
        </is>
      </c>
      <c r="F4" s="8" t="inlineStr">
        <is>
          <t>Reorder level</t>
        </is>
      </c>
      <c r="G4" s="8" t="inlineStr">
        <is>
          <t>Used</t>
        </is>
      </c>
      <c r="H4" s="8" t="inlineStr">
        <is>
          <t>Closing</t>
        </is>
      </c>
      <c r="I4" s="8" t="inlineStr">
        <is>
          <t>Order?</t>
        </is>
      </c>
      <c r="J4" s="8" t="inlineStr">
        <is>
          <t>Product cost used (₹)</t>
        </is>
      </c>
    </row>
    <row r="5">
      <c r="A5" s="6" t="inlineStr">
        <is>
          <t>P01</t>
        </is>
      </c>
      <c r="B5" s="6" t="inlineStr">
        <is>
          <t>Facial kit</t>
        </is>
      </c>
      <c r="C5" s="6" t="inlineStr">
        <is>
          <t>kit</t>
        </is>
      </c>
      <c r="D5" s="9" t="n">
        <v>600</v>
      </c>
      <c r="E5" s="6" t="n">
        <v>14</v>
      </c>
      <c r="F5" s="6" t="n">
        <v>5</v>
      </c>
      <c r="G5" s="12">
        <f>SUMIFS(Sessions!$J$5:$J$1000,Sessions!$I$5:$I$1000,A5)</f>
        <v/>
      </c>
      <c r="H5" s="12">
        <f>E5-G5</f>
        <v/>
      </c>
      <c r="I5" s="11">
        <f>IF(H5&lt;=F5,"Yes","No")</f>
        <v/>
      </c>
      <c r="J5" s="10">
        <f>G5*D5</f>
        <v/>
      </c>
    </row>
    <row r="6">
      <c r="A6" s="6" t="inlineStr">
        <is>
          <t>P02</t>
        </is>
      </c>
      <c r="B6" s="6" t="inlineStr">
        <is>
          <t>Hair colour</t>
        </is>
      </c>
      <c r="C6" s="6" t="inlineStr">
        <is>
          <t>tube</t>
        </is>
      </c>
      <c r="D6" s="9" t="n">
        <v>350</v>
      </c>
      <c r="E6" s="6" t="n">
        <v>20</v>
      </c>
      <c r="F6" s="6" t="n">
        <v>6</v>
      </c>
      <c r="G6" s="12">
        <f>SUMIFS(Sessions!$J$5:$J$1000,Sessions!$I$5:$I$1000,A6)</f>
        <v/>
      </c>
      <c r="H6" s="12">
        <f>E6-G6</f>
        <v/>
      </c>
      <c r="I6" s="11">
        <f>IF(H6&lt;=F6,"Yes","No")</f>
        <v/>
      </c>
      <c r="J6" s="10">
        <f>G6*D6</f>
        <v/>
      </c>
    </row>
    <row r="7">
      <c r="A7" s="6" t="inlineStr">
        <is>
          <t>P03</t>
        </is>
      </c>
      <c r="B7" s="6" t="inlineStr">
        <is>
          <t>Wax</t>
        </is>
      </c>
      <c r="C7" s="6" t="inlineStr">
        <is>
          <t>jar</t>
        </is>
      </c>
      <c r="D7" s="9" t="n">
        <v>450</v>
      </c>
      <c r="E7" s="6" t="n">
        <v>6</v>
      </c>
      <c r="F7" s="6" t="n">
        <v>2</v>
      </c>
      <c r="G7" s="12">
        <f>SUMIFS(Sessions!$J$5:$J$1000,Sessions!$I$5:$I$1000,A7)</f>
        <v/>
      </c>
      <c r="H7" s="12">
        <f>E7-G7</f>
        <v/>
      </c>
      <c r="I7" s="11">
        <f>IF(H7&lt;=F7,"Yes","No")</f>
        <v/>
      </c>
      <c r="J7" s="10">
        <f>G7*D7</f>
        <v/>
      </c>
    </row>
    <row r="8">
      <c r="A8" s="6" t="inlineStr">
        <is>
          <t>P04</t>
        </is>
      </c>
      <c r="B8" s="6" t="inlineStr">
        <is>
          <t>Hair spa cream</t>
        </is>
      </c>
      <c r="C8" s="6" t="inlineStr">
        <is>
          <t>jar</t>
        </is>
      </c>
      <c r="D8" s="9" t="n">
        <v>700</v>
      </c>
      <c r="E8" s="6" t="n">
        <v>5</v>
      </c>
      <c r="F8" s="6" t="n">
        <v>2</v>
      </c>
      <c r="G8" s="12">
        <f>SUMIFS(Sessions!$J$5:$J$1000,Sessions!$I$5:$I$1000,A8)</f>
        <v/>
      </c>
      <c r="H8" s="12">
        <f>E8-G8</f>
        <v/>
      </c>
      <c r="I8" s="11">
        <f>IF(H8&lt;=F8,"Yes","No")</f>
        <v/>
      </c>
      <c r="J8" s="10">
        <f>G8*D8</f>
        <v/>
      </c>
    </row>
  </sheetData>
  <conditionalFormatting sqref="A5:J8">
    <cfRule type="expression" priority="1" dxfId="1">
      <formula>$I5="Yes"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6" customWidth="1" min="4" max="4"/>
    <col width="12" customWidth="1" min="5" max="5"/>
  </cols>
  <sheetData>
    <row r="1">
      <c r="A1" s="1" t="inlineStr">
        <is>
          <t>Staff incentive: October 2026</t>
        </is>
      </c>
    </row>
    <row r="2">
      <c r="A2" s="2" t="inlineStr">
        <is>
          <t>Incentive = service value done × Setup B4. Package sessions count at the menu price.</t>
        </is>
      </c>
    </row>
    <row r="4">
      <c r="A4" s="8" t="inlineStr">
        <is>
          <t>Staff</t>
        </is>
      </c>
      <c r="B4" s="8" t="inlineStr">
        <is>
          <t>Services</t>
        </is>
      </c>
      <c r="C4" s="8" t="inlineStr">
        <is>
          <t>Service value (₹)</t>
        </is>
      </c>
      <c r="D4" s="8" t="inlineStr">
        <is>
          <t>Cash collected (₹)</t>
        </is>
      </c>
      <c r="E4" s="8" t="inlineStr">
        <is>
          <t>Incentive (₹)</t>
        </is>
      </c>
    </row>
    <row r="5">
      <c r="A5" s="11">
        <f>Setup!D3</f>
        <v/>
      </c>
      <c r="B5" s="11">
        <f>COUNTIF(Sessions!$D$5:$D$1000,A5)</f>
        <v/>
      </c>
      <c r="C5" s="10">
        <f>SUMIFS(Sessions!$H$5:$H$1000,Sessions!$D$5:$D$1000,A5)</f>
        <v/>
      </c>
      <c r="D5" s="10">
        <f>SUMIFS(Sessions!$G$5:$G$1000,Sessions!$D$5:$D$1000,A5)</f>
        <v/>
      </c>
      <c r="E5" s="10">
        <f>ROUND(C5*Setup!$B$4,0)</f>
        <v/>
      </c>
    </row>
    <row r="6">
      <c r="A6" s="11">
        <f>Setup!D4</f>
        <v/>
      </c>
      <c r="B6" s="11">
        <f>COUNTIF(Sessions!$D$5:$D$1000,A6)</f>
        <v/>
      </c>
      <c r="C6" s="10">
        <f>SUMIFS(Sessions!$H$5:$H$1000,Sessions!$D$5:$D$1000,A6)</f>
        <v/>
      </c>
      <c r="D6" s="10">
        <f>SUMIFS(Sessions!$G$5:$G$1000,Sessions!$D$5:$D$1000,A6)</f>
        <v/>
      </c>
      <c r="E6" s="10">
        <f>ROUND(C6*Setup!$B$4,0)</f>
        <v/>
      </c>
    </row>
    <row r="7">
      <c r="A7" s="11">
        <f>Setup!D5</f>
        <v/>
      </c>
      <c r="B7" s="11">
        <f>COUNTIF(Sessions!$D$5:$D$1000,A7)</f>
        <v/>
      </c>
      <c r="C7" s="10">
        <f>SUMIFS(Sessions!$H$5:$H$1000,Sessions!$D$5:$D$1000,A7)</f>
        <v/>
      </c>
      <c r="D7" s="10">
        <f>SUMIFS(Sessions!$G$5:$G$1000,Sessions!$D$5:$D$1000,A7)</f>
        <v/>
      </c>
      <c r="E7" s="10">
        <f>ROUND(C7*Setup!$B$4,0)</f>
        <v/>
      </c>
    </row>
    <row r="8">
      <c r="A8" s="14" t="inlineStr">
        <is>
          <t>Total</t>
        </is>
      </c>
      <c r="B8" s="14">
        <f>SUM(B5:B7)</f>
        <v/>
      </c>
      <c r="C8" s="15">
        <f>SUM(C5:C7)</f>
        <v/>
      </c>
      <c r="D8" s="15">
        <f>SUM(D5:D7)</f>
        <v/>
      </c>
      <c r="E8" s="15">
        <f>SUM(E5:E7)</f>
        <v/>
      </c>
    </row>
    <row r="10">
      <c r="A10" s="8" t="inlineStr">
        <is>
          <t>Service</t>
        </is>
      </c>
      <c r="B10" s="8" t="inlineStr">
        <is>
          <t>Count</t>
        </is>
      </c>
      <c r="C10" s="8" t="inlineStr">
        <is>
          <t>Cash (₹)</t>
        </is>
      </c>
    </row>
    <row r="11">
      <c r="A11" s="11">
        <f>Services!A5</f>
        <v/>
      </c>
      <c r="B11" s="11">
        <f>COUNTIF(Sessions!$C$5:$C$1000,A11)</f>
        <v/>
      </c>
      <c r="C11" s="10">
        <f>SUMIFS(Sessions!$G$5:$G$1000,Sessions!$C$5:$C$1000,A11)</f>
        <v/>
      </c>
    </row>
    <row r="12">
      <c r="A12" s="11">
        <f>Services!A6</f>
        <v/>
      </c>
      <c r="B12" s="11">
        <f>COUNTIF(Sessions!$C$5:$C$1000,A12)</f>
        <v/>
      </c>
      <c r="C12" s="10">
        <f>SUMIFS(Sessions!$G$5:$G$1000,Sessions!$C$5:$C$1000,A12)</f>
        <v/>
      </c>
    </row>
    <row r="13">
      <c r="A13" s="11">
        <f>Services!A7</f>
        <v/>
      </c>
      <c r="B13" s="11">
        <f>COUNTIF(Sessions!$C$5:$C$1000,A13)</f>
        <v/>
      </c>
      <c r="C13" s="10">
        <f>SUMIFS(Sessions!$G$5:$G$1000,Sessions!$C$5:$C$1000,A13)</f>
        <v/>
      </c>
    </row>
    <row r="14">
      <c r="A14" s="11">
        <f>Services!A8</f>
        <v/>
      </c>
      <c r="B14" s="11">
        <f>COUNTIF(Sessions!$C$5:$C$1000,A14)</f>
        <v/>
      </c>
      <c r="C14" s="10">
        <f>SUMIFS(Sessions!$G$5:$G$1000,Sessions!$C$5:$C$1000,A14)</f>
        <v/>
      </c>
    </row>
    <row r="15">
      <c r="A15" s="11">
        <f>Services!A9</f>
        <v/>
      </c>
      <c r="B15" s="11">
        <f>COUNTIF(Sessions!$C$5:$C$1000,A15)</f>
        <v/>
      </c>
      <c r="C15" s="10">
        <f>SUMIFS(Sessions!$G$5:$G$1000,Sessions!$C$5:$C$1000,A15)</f>
        <v/>
      </c>
    </row>
    <row r="16">
      <c r="A16" s="11">
        <f>Services!A10</f>
        <v/>
      </c>
      <c r="B16" s="11">
        <f>COUNTIF(Sessions!$C$5:$C$1000,A16)</f>
        <v/>
      </c>
      <c r="C16" s="10">
        <f>SUMIFS(Sessions!$G$5:$G$1000,Sessions!$C$5:$C$1000,A16)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</cols>
  <sheetData>
    <row r="1">
      <c r="A1" s="1" t="inlineStr">
        <is>
          <t>Printable bill</t>
        </is>
      </c>
    </row>
    <row r="2">
      <c r="A2" s="2" t="inlineStr">
        <is>
          <t>Type a bill number in B4. Print A1:C14.</t>
        </is>
      </c>
    </row>
    <row r="3">
      <c r="A3" s="4" t="inlineStr">
        <is>
          <t>Rani Beauty Parlour, Solapur</t>
        </is>
      </c>
    </row>
    <row r="4">
      <c r="A4" s="4" t="inlineStr">
        <is>
          <t>Bill no</t>
        </is>
      </c>
      <c r="B4" s="6" t="inlineStr">
        <is>
          <t>B-007</t>
        </is>
      </c>
    </row>
    <row r="6">
      <c r="A6" s="4" t="inlineStr">
        <is>
          <t>Date</t>
        </is>
      </c>
      <c r="B6" s="13">
        <f>_xlfn.XLOOKUP($B$4,Sessions!$K$5:$K$1000,Sessions!$A$5:$A$1000,"Not found")</f>
        <v/>
      </c>
    </row>
    <row r="7">
      <c r="A7" s="4" t="inlineStr">
        <is>
          <t>Client</t>
        </is>
      </c>
      <c r="B7" s="11">
        <f>_xlfn.XLOOKUP($B$4,Sessions!$K$5:$K$1000,Sessions!$B$5:$B$1000,"Not found")</f>
        <v/>
      </c>
    </row>
    <row r="8">
      <c r="A8" s="4" t="inlineStr">
        <is>
          <t>Service</t>
        </is>
      </c>
      <c r="B8" s="11">
        <f>_xlfn.XLOOKUP($B$4,Sessions!$K$5:$K$1000,Sessions!$C$5:$C$1000,"Not found")</f>
        <v/>
      </c>
    </row>
    <row r="9">
      <c r="A9" s="4" t="inlineStr">
        <is>
          <t>Served by</t>
        </is>
      </c>
      <c r="B9" s="11">
        <f>_xlfn.XLOOKUP($B$4,Sessions!$K$5:$K$1000,Sessions!$D$5:$D$1000,"Not found")</f>
        <v/>
      </c>
    </row>
    <row r="10">
      <c r="A10" s="4" t="inlineStr">
        <is>
          <t>Payment</t>
        </is>
      </c>
      <c r="B10" s="11">
        <f>_xlfn.XLOOKUP($B$4,Sessions!$K$5:$K$1000,Sessions!$E$5:$E$1000,"Not found")</f>
        <v/>
      </c>
    </row>
    <row r="11">
      <c r="A11" s="4" t="inlineStr">
        <is>
          <t>Amount (₹)</t>
        </is>
      </c>
      <c r="B11" s="10">
        <f>_xlfn.XLOOKUP($B$4,Sessions!$K$5:$K$1000,Sessions!$G$5:$G$1000,"Not found")</f>
        <v/>
      </c>
    </row>
    <row r="13">
      <c r="A13" t="inlineStr">
        <is>
          <t>Thank you. Visit again.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Parlour dashboard: 1 to 17 October 2026</t>
        </is>
      </c>
    </row>
    <row r="2">
      <c r="A2" s="2" t="inlineStr">
        <is>
          <t>Formulas over Sessions, Packages, Stock and Staff incentive.</t>
        </is>
      </c>
    </row>
    <row r="4" ht="32" customHeight="1">
      <c r="A4" s="8" t="inlineStr">
        <is>
          <t>Services done</t>
        </is>
      </c>
      <c r="B4" s="8" t="inlineStr">
        <is>
          <t>Cash collected</t>
        </is>
      </c>
      <c r="C4" s="8" t="inlineStr">
        <is>
          <t>Package sessions</t>
        </is>
      </c>
      <c r="D4" s="8" t="inlineStr">
        <is>
          <t>Packages expiring</t>
        </is>
      </c>
      <c r="E4" s="8" t="inlineStr">
        <is>
          <t>Products to order</t>
        </is>
      </c>
      <c r="F4" s="8" t="inlineStr">
        <is>
          <t>Incentive payable</t>
        </is>
      </c>
    </row>
    <row r="5" ht="30" customHeight="1">
      <c r="A5" s="16">
        <f>COUNTA(Sessions!$C$5:$C$1000)</f>
        <v/>
      </c>
      <c r="B5" s="17">
        <f>SUM(Sessions!$G$5:$G$1000)</f>
        <v/>
      </c>
      <c r="C5" s="16">
        <f>COUNTIF(Sessions!$E$5:$E$1000,"Package")</f>
        <v/>
      </c>
      <c r="D5" s="16">
        <f>COUNTIF(Packages!M5:M8,"Expiring")</f>
        <v/>
      </c>
      <c r="E5" s="16">
        <f>COUNTIF(Stock!I5:I8,"Yes")</f>
        <v/>
      </c>
      <c r="F5" s="17">
        <f>'Staff incentive'!E8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